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"/>
    </mc:Choice>
  </mc:AlternateContent>
  <xr:revisionPtr revIDLastSave="148" documentId="13_ncr:4000b_{E635AC63-B142-4158-8156-7436CF2CE4C0}" xr6:coauthVersionLast="47" xr6:coauthVersionMax="47" xr10:uidLastSave="{B2317D80-1AAB-4342-941A-31B2C5554B5C}"/>
  <bookViews>
    <workbookView xWindow="-108" yWindow="-108" windowWidth="23256" windowHeight="12456" tabRatio="840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externalReferences>
    <externalReference r:id="rId18"/>
  </externalReferences>
  <definedNames>
    <definedName name="_xlnm.Print_Area" localSheetId="2">'Europe - country'!$A$1:$Y$33</definedName>
    <definedName name="_xlnm.Print_Area" localSheetId="3">'Europe - variety'!$A$1:$S$44</definedName>
    <definedName name="_xlnm.Print_Area" localSheetId="1">US!$A$1:$W$41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9" l="1"/>
  <c r="B40" i="9"/>
  <c r="B39" i="9"/>
  <c r="B38" i="9"/>
  <c r="B37" i="9"/>
  <c r="B36" i="9"/>
  <c r="B35" i="9"/>
  <c r="B34" i="9"/>
  <c r="B33" i="9"/>
  <c r="B32" i="9"/>
  <c r="B31" i="9"/>
  <c r="C41" i="9"/>
  <c r="C40" i="9"/>
  <c r="C39" i="9"/>
  <c r="C38" i="9"/>
  <c r="C37" i="9"/>
  <c r="C36" i="9"/>
  <c r="C35" i="9"/>
  <c r="C34" i="9"/>
  <c r="C33" i="9"/>
  <c r="C32" i="9"/>
  <c r="C31" i="9"/>
  <c r="E41" i="9"/>
  <c r="C44" i="2" l="1"/>
  <c r="C43" i="2"/>
  <c r="C42" i="2"/>
  <c r="C41" i="2"/>
  <c r="C40" i="2"/>
  <c r="C39" i="2"/>
  <c r="C38" i="2"/>
  <c r="C37" i="2"/>
  <c r="C36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18" i="36"/>
  <c r="B19" i="30" l="1"/>
  <c r="B18" i="30"/>
  <c r="B17" i="30"/>
  <c r="B16" i="30"/>
  <c r="B12" i="30"/>
  <c r="B11" i="30"/>
  <c r="B10" i="30"/>
  <c r="B9" i="30"/>
  <c r="B8" i="30"/>
  <c r="B7" i="30"/>
  <c r="B6" i="30"/>
  <c r="B5" i="30"/>
  <c r="B4" i="30"/>
  <c r="B3" i="30"/>
  <c r="B2" i="30"/>
  <c r="B15" i="32"/>
  <c r="B14" i="32"/>
  <c r="B13" i="32"/>
  <c r="B12" i="32"/>
  <c r="B8" i="32"/>
  <c r="B7" i="32"/>
  <c r="B6" i="32"/>
  <c r="B5" i="32"/>
  <c r="B4" i="32"/>
  <c r="B3" i="32"/>
  <c r="B2" i="32"/>
  <c r="B28" i="34"/>
  <c r="B27" i="34"/>
  <c r="B26" i="34"/>
  <c r="B25" i="34"/>
  <c r="B24" i="34"/>
  <c r="B23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3" i="34"/>
  <c r="B2" i="34"/>
  <c r="B17" i="33"/>
  <c r="B16" i="33"/>
  <c r="B15" i="33"/>
  <c r="B14" i="33"/>
  <c r="B13" i="33"/>
  <c r="B12" i="33"/>
  <c r="B8" i="33"/>
  <c r="B7" i="33"/>
  <c r="B6" i="33"/>
  <c r="B5" i="33"/>
  <c r="B4" i="33"/>
  <c r="B3" i="33"/>
  <c r="B2" i="33"/>
  <c r="B14" i="38"/>
  <c r="B13" i="38"/>
  <c r="B9" i="38"/>
  <c r="B8" i="38"/>
  <c r="B7" i="38"/>
  <c r="B6" i="38"/>
  <c r="B5" i="38"/>
  <c r="B4" i="38"/>
  <c r="B3" i="38"/>
  <c r="B2" i="38"/>
  <c r="B25" i="36"/>
  <c r="B24" i="36"/>
  <c r="B23" i="36"/>
  <c r="B22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2" i="36"/>
  <c r="B29" i="31"/>
  <c r="B28" i="31"/>
  <c r="B27" i="31"/>
  <c r="B26" i="31"/>
  <c r="B25" i="31"/>
  <c r="B24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B2" i="31"/>
  <c r="B26" i="29"/>
  <c r="B25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B38" i="35"/>
  <c r="B37" i="35"/>
  <c r="B36" i="35"/>
  <c r="B35" i="35"/>
  <c r="B34" i="35"/>
  <c r="B33" i="35"/>
  <c r="B32" i="35"/>
  <c r="B31" i="35"/>
  <c r="B30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27" i="28"/>
  <c r="B26" i="28"/>
  <c r="B25" i="28"/>
  <c r="B24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B21" i="27"/>
  <c r="B20" i="27"/>
  <c r="B19" i="27"/>
  <c r="B18" i="27"/>
  <c r="B17" i="27"/>
  <c r="B16" i="27"/>
  <c r="B12" i="27"/>
  <c r="B11" i="27"/>
  <c r="B10" i="27"/>
  <c r="B9" i="27"/>
  <c r="B8" i="27"/>
  <c r="B7" i="27"/>
  <c r="B6" i="27"/>
  <c r="B5" i="27"/>
  <c r="B4" i="27"/>
  <c r="B3" i="27"/>
  <c r="B2" i="27"/>
  <c r="B20" i="26"/>
  <c r="B19" i="26"/>
  <c r="B18" i="26"/>
  <c r="B17" i="26"/>
  <c r="B16" i="26"/>
  <c r="B15" i="26"/>
  <c r="B10" i="26"/>
  <c r="B9" i="26"/>
  <c r="B8" i="26"/>
  <c r="B7" i="26"/>
  <c r="B6" i="26"/>
  <c r="B5" i="26"/>
  <c r="B4" i="26"/>
  <c r="B3" i="26"/>
  <c r="B2" i="26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B44" i="2"/>
  <c r="B43" i="2"/>
  <c r="B42" i="2"/>
  <c r="B41" i="2"/>
  <c r="B40" i="2"/>
  <c r="B39" i="2"/>
  <c r="B38" i="2"/>
  <c r="B37" i="2"/>
  <c r="B36" i="2"/>
  <c r="B30" i="2"/>
  <c r="B28" i="2"/>
  <c r="B26" i="2"/>
  <c r="B22" i="2"/>
  <c r="B20" i="2"/>
  <c r="B19" i="2"/>
  <c r="B16" i="2"/>
  <c r="B15" i="2"/>
  <c r="B11" i="2"/>
  <c r="B9" i="2"/>
  <c r="B8" i="2"/>
  <c r="B6" i="2"/>
  <c r="B5" i="2"/>
  <c r="B4" i="2"/>
  <c r="B2" i="2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5" i="1"/>
  <c r="B14" i="1"/>
  <c r="B13" i="1"/>
  <c r="B12" i="1"/>
  <c r="B11" i="1"/>
  <c r="B10" i="1"/>
  <c r="B8" i="1"/>
  <c r="B7" i="1"/>
  <c r="B6" i="1"/>
  <c r="B5" i="1"/>
  <c r="B4" i="1"/>
  <c r="B3" i="1"/>
  <c r="B2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5" i="1"/>
  <c r="C14" i="1"/>
  <c r="C13" i="1"/>
  <c r="C12" i="1"/>
  <c r="C11" i="1"/>
  <c r="C10" i="1"/>
  <c r="C8" i="1"/>
  <c r="C7" i="1"/>
  <c r="C6" i="1"/>
  <c r="C5" i="1"/>
  <c r="C4" i="1"/>
  <c r="C3" i="1"/>
  <c r="C2" i="1"/>
  <c r="C27" i="28"/>
  <c r="C26" i="28"/>
  <c r="C25" i="28"/>
  <c r="C24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C38" i="35"/>
  <c r="C37" i="35"/>
  <c r="C36" i="35"/>
  <c r="C35" i="35"/>
  <c r="C34" i="35"/>
  <c r="C33" i="35"/>
  <c r="C32" i="35"/>
  <c r="C31" i="35"/>
  <c r="C30" i="35"/>
  <c r="E38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26" i="35"/>
  <c r="C19" i="30" l="1"/>
  <c r="C18" i="30"/>
  <c r="C17" i="30"/>
  <c r="C16" i="30"/>
  <c r="C12" i="30"/>
  <c r="C11" i="30"/>
  <c r="C10" i="30"/>
  <c r="C9" i="30"/>
  <c r="C8" i="30"/>
  <c r="C7" i="30"/>
  <c r="C6" i="30"/>
  <c r="C5" i="30"/>
  <c r="C4" i="30"/>
  <c r="C3" i="30"/>
  <c r="C2" i="30"/>
  <c r="E12" i="30"/>
  <c r="E19" i="30"/>
  <c r="C17" i="33"/>
  <c r="C16" i="33"/>
  <c r="C15" i="33"/>
  <c r="C14" i="33"/>
  <c r="C13" i="33"/>
  <c r="C12" i="33"/>
  <c r="C8" i="33"/>
  <c r="C7" i="33"/>
  <c r="C6" i="33"/>
  <c r="C5" i="33"/>
  <c r="C4" i="33"/>
  <c r="C3" i="33"/>
  <c r="C2" i="33"/>
  <c r="E17" i="33"/>
  <c r="E8" i="33"/>
  <c r="C28" i="34"/>
  <c r="C27" i="34"/>
  <c r="C26" i="34"/>
  <c r="C25" i="34"/>
  <c r="C24" i="34"/>
  <c r="C23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E19" i="34"/>
  <c r="F18" i="34"/>
  <c r="E18" i="34"/>
  <c r="C29" i="31" l="1"/>
  <c r="C28" i="31"/>
  <c r="C27" i="31"/>
  <c r="C26" i="31"/>
  <c r="C25" i="31"/>
  <c r="C24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0" i="31"/>
  <c r="F19" i="31"/>
  <c r="E19" i="31"/>
  <c r="C15" i="32" l="1"/>
  <c r="C14" i="32"/>
  <c r="C13" i="32"/>
  <c r="C12" i="32"/>
  <c r="C8" i="32"/>
  <c r="C7" i="32"/>
  <c r="C6" i="32"/>
  <c r="C5" i="32"/>
  <c r="C4" i="32"/>
  <c r="C3" i="32"/>
  <c r="C2" i="32"/>
  <c r="E15" i="32"/>
  <c r="E8" i="32"/>
  <c r="C26" i="29"/>
  <c r="C25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E21" i="29"/>
  <c r="C21" i="27" l="1"/>
  <c r="C20" i="27"/>
  <c r="C19" i="27"/>
  <c r="C18" i="27"/>
  <c r="C17" i="27"/>
  <c r="C16" i="27"/>
  <c r="C12" i="27"/>
  <c r="C11" i="27"/>
  <c r="C10" i="27"/>
  <c r="C9" i="27"/>
  <c r="C8" i="27"/>
  <c r="C7" i="27"/>
  <c r="C6" i="27"/>
  <c r="C5" i="27"/>
  <c r="C4" i="27"/>
  <c r="C3" i="27"/>
  <c r="C2" i="27"/>
  <c r="E21" i="27"/>
  <c r="E12" i="27"/>
  <c r="E43" i="2" l="1"/>
  <c r="E42" i="2"/>
  <c r="E41" i="2"/>
  <c r="E40" i="2"/>
  <c r="E39" i="2"/>
  <c r="E38" i="2"/>
  <c r="E37" i="2"/>
  <c r="E36" i="2"/>
  <c r="E31" i="2"/>
  <c r="B31" i="2" s="1"/>
  <c r="E30" i="2"/>
  <c r="E29" i="2"/>
  <c r="B29" i="2" s="1"/>
  <c r="E28" i="2"/>
  <c r="E27" i="2"/>
  <c r="B27" i="2" s="1"/>
  <c r="E26" i="2"/>
  <c r="E25" i="2"/>
  <c r="B25" i="2" s="1"/>
  <c r="E24" i="2"/>
  <c r="B24" i="2" s="1"/>
  <c r="E23" i="2"/>
  <c r="B23" i="2" s="1"/>
  <c r="E22" i="2"/>
  <c r="E21" i="2"/>
  <c r="B21" i="2" s="1"/>
  <c r="E20" i="2"/>
  <c r="E19" i="2"/>
  <c r="E18" i="2"/>
  <c r="B18" i="2" s="1"/>
  <c r="E17" i="2"/>
  <c r="B17" i="2" s="1"/>
  <c r="E16" i="2"/>
  <c r="E15" i="2"/>
  <c r="E14" i="2"/>
  <c r="B14" i="2" s="1"/>
  <c r="E13" i="2"/>
  <c r="B13" i="2" s="1"/>
  <c r="E12" i="2"/>
  <c r="B12" i="2" s="1"/>
  <c r="E11" i="2"/>
  <c r="E10" i="2"/>
  <c r="B10" i="2" s="1"/>
  <c r="E9" i="2"/>
  <c r="E8" i="2"/>
  <c r="E7" i="2"/>
  <c r="B7" i="2" s="1"/>
  <c r="E6" i="2"/>
  <c r="E5" i="2"/>
  <c r="E4" i="2"/>
  <c r="E3" i="2"/>
  <c r="B3" i="2" s="1"/>
  <c r="E2" i="2"/>
  <c r="C20" i="26"/>
  <c r="C19" i="26"/>
  <c r="C18" i="26"/>
  <c r="C17" i="26"/>
  <c r="C16" i="26"/>
  <c r="C15" i="26"/>
  <c r="C10" i="26"/>
  <c r="C9" i="26"/>
  <c r="C8" i="26"/>
  <c r="C7" i="26"/>
  <c r="C6" i="26"/>
  <c r="C5" i="26"/>
  <c r="C4" i="26"/>
  <c r="C3" i="26"/>
  <c r="C2" i="26"/>
  <c r="E20" i="26"/>
  <c r="E10" i="26"/>
  <c r="E44" i="2" l="1"/>
  <c r="E32" i="2"/>
  <c r="B32" i="2" s="1"/>
  <c r="E32" i="1"/>
  <c r="E31" i="1"/>
  <c r="E30" i="1"/>
  <c r="E29" i="1"/>
  <c r="E27" i="1"/>
  <c r="E26" i="1"/>
  <c r="E25" i="1"/>
  <c r="E24" i="1"/>
  <c r="E23" i="1"/>
  <c r="E22" i="1"/>
  <c r="E21" i="1"/>
  <c r="E20" i="1"/>
  <c r="E15" i="1"/>
  <c r="E14" i="1"/>
  <c r="E13" i="1"/>
  <c r="E12" i="1"/>
  <c r="E10" i="1"/>
  <c r="E9" i="1"/>
  <c r="E8" i="1"/>
  <c r="E7" i="1"/>
  <c r="E6" i="1"/>
  <c r="E5" i="1"/>
  <c r="E4" i="1"/>
  <c r="E3" i="1"/>
  <c r="E2" i="1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E21" i="25"/>
  <c r="D19" i="30"/>
  <c r="D18" i="30"/>
  <c r="D17" i="30"/>
  <c r="D16" i="30"/>
  <c r="D11" i="30"/>
  <c r="D10" i="30"/>
  <c r="D9" i="30"/>
  <c r="D8" i="30"/>
  <c r="D7" i="30"/>
  <c r="D6" i="30"/>
  <c r="D5" i="30"/>
  <c r="D4" i="30"/>
  <c r="D3" i="30"/>
  <c r="D2" i="30"/>
  <c r="D14" i="32"/>
  <c r="D13" i="32"/>
  <c r="D12" i="32"/>
  <c r="D7" i="32"/>
  <c r="D6" i="32"/>
  <c r="D5" i="32"/>
  <c r="D4" i="32"/>
  <c r="D3" i="32"/>
  <c r="D2" i="32"/>
  <c r="D28" i="34"/>
  <c r="D27" i="34"/>
  <c r="D26" i="34"/>
  <c r="D25" i="34"/>
  <c r="D24" i="34"/>
  <c r="D23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17" i="33"/>
  <c r="D16" i="33"/>
  <c r="D15" i="33"/>
  <c r="D14" i="33"/>
  <c r="D13" i="33"/>
  <c r="D12" i="33"/>
  <c r="D7" i="33"/>
  <c r="D6" i="33"/>
  <c r="D5" i="33"/>
  <c r="D4" i="33"/>
  <c r="D3" i="33"/>
  <c r="D2" i="33"/>
  <c r="D14" i="38"/>
  <c r="D13" i="38"/>
  <c r="D25" i="36"/>
  <c r="D24" i="36"/>
  <c r="D23" i="36"/>
  <c r="D22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9" i="31"/>
  <c r="D28" i="31"/>
  <c r="D27" i="31"/>
  <c r="D26" i="31"/>
  <c r="D25" i="31"/>
  <c r="D24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6" i="29"/>
  <c r="D25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37" i="35"/>
  <c r="D36" i="35"/>
  <c r="D35" i="35"/>
  <c r="D34" i="35"/>
  <c r="D33" i="35"/>
  <c r="D32" i="35"/>
  <c r="D31" i="35"/>
  <c r="D30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" i="28"/>
  <c r="D27" i="28"/>
  <c r="D26" i="28"/>
  <c r="D25" i="28"/>
  <c r="D24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1" i="27"/>
  <c r="D20" i="27"/>
  <c r="D19" i="27"/>
  <c r="D18" i="27"/>
  <c r="D17" i="27"/>
  <c r="D16" i="27"/>
  <c r="D12" i="27"/>
  <c r="D11" i="27"/>
  <c r="D10" i="27"/>
  <c r="D9" i="27"/>
  <c r="D8" i="27"/>
  <c r="D7" i="27"/>
  <c r="D6" i="27"/>
  <c r="D5" i="27"/>
  <c r="D4" i="27"/>
  <c r="D3" i="27"/>
  <c r="D2" i="27"/>
  <c r="D20" i="26"/>
  <c r="D19" i="26"/>
  <c r="D18" i="26"/>
  <c r="D17" i="26"/>
  <c r="D16" i="26"/>
  <c r="D15" i="26"/>
  <c r="D10" i="26"/>
  <c r="D9" i="26"/>
  <c r="D8" i="26"/>
  <c r="D7" i="26"/>
  <c r="D6" i="26"/>
  <c r="D5" i="26"/>
  <c r="D4" i="26"/>
  <c r="D3" i="26"/>
  <c r="D2" i="26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42" i="2"/>
  <c r="D41" i="2"/>
  <c r="D38" i="2"/>
  <c r="D37" i="2"/>
  <c r="D36" i="2"/>
  <c r="D29" i="2"/>
  <c r="D21" i="2"/>
  <c r="D7" i="2"/>
  <c r="D32" i="1"/>
  <c r="D30" i="1"/>
  <c r="D29" i="1"/>
  <c r="D28" i="1"/>
  <c r="D27" i="1"/>
  <c r="D26" i="1"/>
  <c r="D25" i="1"/>
  <c r="D24" i="1"/>
  <c r="D22" i="1"/>
  <c r="D21" i="1"/>
  <c r="D20" i="1"/>
  <c r="D11" i="1"/>
  <c r="D10" i="1"/>
  <c r="D9" i="1"/>
  <c r="D5" i="1"/>
  <c r="D4" i="1"/>
  <c r="D3" i="1"/>
  <c r="D2" i="1"/>
  <c r="D40" i="9"/>
  <c r="D39" i="9"/>
  <c r="D38" i="9"/>
  <c r="D37" i="9"/>
  <c r="D36" i="9"/>
  <c r="D35" i="9"/>
  <c r="D34" i="9"/>
  <c r="D33" i="9"/>
  <c r="D32" i="9"/>
  <c r="D31" i="9"/>
  <c r="C9" i="1" l="1"/>
  <c r="B9" i="1"/>
  <c r="E33" i="1"/>
  <c r="E16" i="1"/>
  <c r="F19" i="30"/>
  <c r="F32" i="1" s="1"/>
  <c r="G19" i="30"/>
  <c r="F12" i="30"/>
  <c r="F15" i="32"/>
  <c r="G15" i="32"/>
  <c r="F8" i="32"/>
  <c r="D8" i="32" s="1"/>
  <c r="G8" i="32"/>
  <c r="F21" i="29"/>
  <c r="G21" i="29"/>
  <c r="F19" i="34"/>
  <c r="D19" i="34" s="1"/>
  <c r="F17" i="33"/>
  <c r="F29" i="1" s="1"/>
  <c r="F8" i="33"/>
  <c r="D8" i="33" s="1"/>
  <c r="F27" i="1"/>
  <c r="F21" i="1"/>
  <c r="F22" i="1"/>
  <c r="F23" i="1"/>
  <c r="D23" i="1" s="1"/>
  <c r="F24" i="1"/>
  <c r="F25" i="1"/>
  <c r="F26" i="1"/>
  <c r="F30" i="1"/>
  <c r="F18" i="36"/>
  <c r="F20" i="31"/>
  <c r="D20" i="31" s="1"/>
  <c r="F38" i="35"/>
  <c r="D38" i="35" s="1"/>
  <c r="F26" i="35"/>
  <c r="D26" i="35" s="1"/>
  <c r="G20" i="28"/>
  <c r="F20" i="28"/>
  <c r="F5" i="1" s="1"/>
  <c r="F21" i="27"/>
  <c r="F43" i="2" s="1"/>
  <c r="D43" i="2" s="1"/>
  <c r="F12" i="27"/>
  <c r="F42" i="2"/>
  <c r="F41" i="2"/>
  <c r="F40" i="2"/>
  <c r="D40" i="2" s="1"/>
  <c r="F39" i="2"/>
  <c r="D39" i="2" s="1"/>
  <c r="F38" i="2"/>
  <c r="F37" i="2"/>
  <c r="F36" i="2"/>
  <c r="F31" i="2"/>
  <c r="D31" i="2" s="1"/>
  <c r="F30" i="2"/>
  <c r="D30" i="2" s="1"/>
  <c r="F29" i="2"/>
  <c r="F28" i="2"/>
  <c r="D28" i="2" s="1"/>
  <c r="F27" i="2"/>
  <c r="D27" i="2" s="1"/>
  <c r="F26" i="2"/>
  <c r="D26" i="2" s="1"/>
  <c r="F25" i="2"/>
  <c r="D25" i="2" s="1"/>
  <c r="F24" i="2"/>
  <c r="D24" i="2" s="1"/>
  <c r="F23" i="2"/>
  <c r="D23" i="2" s="1"/>
  <c r="F22" i="2"/>
  <c r="D22" i="2" s="1"/>
  <c r="F21" i="2"/>
  <c r="F20" i="2"/>
  <c r="D20" i="2" s="1"/>
  <c r="F19" i="2"/>
  <c r="D19" i="2" s="1"/>
  <c r="F18" i="2"/>
  <c r="D18" i="2" s="1"/>
  <c r="F17" i="2"/>
  <c r="D17" i="2" s="1"/>
  <c r="F16" i="2"/>
  <c r="D16" i="2" s="1"/>
  <c r="F15" i="2"/>
  <c r="D15" i="2" s="1"/>
  <c r="F14" i="2"/>
  <c r="D14" i="2" s="1"/>
  <c r="F13" i="2"/>
  <c r="D13" i="2" s="1"/>
  <c r="F12" i="2"/>
  <c r="D12" i="2" s="1"/>
  <c r="F11" i="2"/>
  <c r="D11" i="2" s="1"/>
  <c r="F10" i="2"/>
  <c r="D10" i="2" s="1"/>
  <c r="F9" i="2"/>
  <c r="D9" i="2" s="1"/>
  <c r="F8" i="2"/>
  <c r="D8" i="2" s="1"/>
  <c r="F7" i="2"/>
  <c r="F6" i="2"/>
  <c r="D6" i="2" s="1"/>
  <c r="F5" i="2"/>
  <c r="D5" i="2" s="1"/>
  <c r="F4" i="2"/>
  <c r="D4" i="2" s="1"/>
  <c r="F3" i="2"/>
  <c r="F2" i="2"/>
  <c r="D2" i="2" s="1"/>
  <c r="F20" i="26"/>
  <c r="F10" i="26"/>
  <c r="F14" i="1"/>
  <c r="D14" i="1" s="1"/>
  <c r="F12" i="1"/>
  <c r="D12" i="1" s="1"/>
  <c r="F10" i="1"/>
  <c r="F9" i="1"/>
  <c r="F4" i="1"/>
  <c r="F3" i="1"/>
  <c r="F2" i="1"/>
  <c r="F21" i="25"/>
  <c r="F41" i="9"/>
  <c r="D41" i="9" s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18" i="36"/>
  <c r="G19" i="34"/>
  <c r="G13" i="1"/>
  <c r="G12" i="30"/>
  <c r="G15" i="1" s="1"/>
  <c r="G19" i="31"/>
  <c r="G38" i="35"/>
  <c r="G26" i="35"/>
  <c r="G17" i="33"/>
  <c r="G8" i="33"/>
  <c r="G41" i="9"/>
  <c r="G32" i="1"/>
  <c r="G31" i="1"/>
  <c r="G30" i="1"/>
  <c r="G26" i="1"/>
  <c r="G25" i="1"/>
  <c r="G24" i="1"/>
  <c r="G22" i="1"/>
  <c r="G21" i="1"/>
  <c r="G14" i="1"/>
  <c r="G10" i="1"/>
  <c r="G9" i="1"/>
  <c r="G7" i="1"/>
  <c r="G5" i="1"/>
  <c r="G4" i="1"/>
  <c r="G43" i="2"/>
  <c r="G42" i="2"/>
  <c r="G41" i="2"/>
  <c r="G40" i="2"/>
  <c r="G39" i="2"/>
  <c r="G38" i="2"/>
  <c r="G37" i="2"/>
  <c r="G44" i="2" s="1"/>
  <c r="G36" i="2"/>
  <c r="G20" i="26"/>
  <c r="G10" i="26"/>
  <c r="G21" i="25"/>
  <c r="H20" i="31"/>
  <c r="H8" i="1" s="1"/>
  <c r="H20" i="26"/>
  <c r="H20" i="1" s="1"/>
  <c r="H33" i="1" s="1"/>
  <c r="H10" i="26"/>
  <c r="H3" i="1" s="1"/>
  <c r="H12" i="27"/>
  <c r="H4" i="1"/>
  <c r="H27" i="28"/>
  <c r="H40" i="2" s="1"/>
  <c r="H20" i="28"/>
  <c r="H5" i="1"/>
  <c r="H21" i="29"/>
  <c r="H18" i="36"/>
  <c r="H9" i="1" s="1"/>
  <c r="H17" i="33"/>
  <c r="H19" i="34"/>
  <c r="H13" i="1" s="1"/>
  <c r="H15" i="32"/>
  <c r="H31" i="1" s="1"/>
  <c r="H8" i="32"/>
  <c r="H14" i="1" s="1"/>
  <c r="H38" i="35"/>
  <c r="H23" i="1" s="1"/>
  <c r="H43" i="2"/>
  <c r="H42" i="2"/>
  <c r="H41" i="2"/>
  <c r="H39" i="2"/>
  <c r="H38" i="2"/>
  <c r="H37" i="2"/>
  <c r="H36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2" i="1"/>
  <c r="H30" i="1"/>
  <c r="H29" i="1"/>
  <c r="H26" i="1"/>
  <c r="H25" i="1"/>
  <c r="H24" i="1"/>
  <c r="H22" i="1"/>
  <c r="H21" i="1"/>
  <c r="H10" i="1"/>
  <c r="H41" i="9"/>
  <c r="H26" i="35"/>
  <c r="H8" i="33"/>
  <c r="H12" i="30"/>
  <c r="H15" i="1" s="1"/>
  <c r="H21" i="25"/>
  <c r="I30" i="2"/>
  <c r="J30" i="2"/>
  <c r="K30" i="2"/>
  <c r="L30" i="2"/>
  <c r="M30" i="2"/>
  <c r="N30" i="2"/>
  <c r="I21" i="25"/>
  <c r="I2" i="1" s="1"/>
  <c r="I16" i="1" s="1"/>
  <c r="I41" i="9"/>
  <c r="I18" i="34"/>
  <c r="I19" i="34" s="1"/>
  <c r="I13" i="1"/>
  <c r="I38" i="35"/>
  <c r="I26" i="35"/>
  <c r="I6" i="1"/>
  <c r="I23" i="2"/>
  <c r="I20" i="31"/>
  <c r="I8" i="1"/>
  <c r="I21" i="29"/>
  <c r="I7" i="1" s="1"/>
  <c r="I18" i="36"/>
  <c r="I9" i="1" s="1"/>
  <c r="I29" i="2"/>
  <c r="I10" i="26"/>
  <c r="I19" i="2"/>
  <c r="I18" i="2"/>
  <c r="I20" i="26"/>
  <c r="I20" i="1" s="1"/>
  <c r="I33" i="1" s="1"/>
  <c r="I27" i="28"/>
  <c r="I40" i="2" s="1"/>
  <c r="I20" i="28"/>
  <c r="I5" i="1" s="1"/>
  <c r="I12" i="30"/>
  <c r="I15" i="1" s="1"/>
  <c r="I17" i="33"/>
  <c r="I8" i="33"/>
  <c r="I4" i="2"/>
  <c r="I12" i="27"/>
  <c r="I4" i="1" s="1"/>
  <c r="I25" i="2"/>
  <c r="I42" i="2"/>
  <c r="I41" i="2"/>
  <c r="I38" i="2"/>
  <c r="I37" i="2"/>
  <c r="I36" i="2"/>
  <c r="I28" i="2"/>
  <c r="I27" i="2"/>
  <c r="I26" i="2"/>
  <c r="I24" i="2"/>
  <c r="I22" i="2"/>
  <c r="I21" i="2"/>
  <c r="I20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3" i="2"/>
  <c r="I2" i="2"/>
  <c r="I30" i="1"/>
  <c r="I26" i="1"/>
  <c r="I25" i="1"/>
  <c r="I24" i="1"/>
  <c r="I22" i="1"/>
  <c r="I21" i="1"/>
  <c r="I10" i="1"/>
  <c r="I15" i="32"/>
  <c r="I31" i="1" s="1"/>
  <c r="I8" i="32"/>
  <c r="S31" i="2"/>
  <c r="R31" i="2"/>
  <c r="J41" i="9"/>
  <c r="J18" i="36"/>
  <c r="J9" i="1" s="1"/>
  <c r="J17" i="33"/>
  <c r="J8" i="33"/>
  <c r="J12" i="1" s="1"/>
  <c r="J19" i="30"/>
  <c r="J32" i="1"/>
  <c r="J12" i="30"/>
  <c r="J15" i="1" s="1"/>
  <c r="J21" i="29"/>
  <c r="J7" i="1"/>
  <c r="J24" i="1"/>
  <c r="J29" i="1"/>
  <c r="J31" i="1"/>
  <c r="J30" i="1"/>
  <c r="J26" i="1"/>
  <c r="J25" i="1"/>
  <c r="J22" i="1"/>
  <c r="J21" i="1"/>
  <c r="J33" i="1" s="1"/>
  <c r="J20" i="1"/>
  <c r="J5" i="1"/>
  <c r="J14" i="1"/>
  <c r="J10" i="1"/>
  <c r="J4" i="1"/>
  <c r="J3" i="1"/>
  <c r="J43" i="2"/>
  <c r="J39" i="2"/>
  <c r="J40" i="2"/>
  <c r="J38" i="2"/>
  <c r="J37" i="2"/>
  <c r="J42" i="2"/>
  <c r="J41" i="2"/>
  <c r="J36" i="2"/>
  <c r="J10" i="2"/>
  <c r="J18" i="2"/>
  <c r="J19" i="2"/>
  <c r="J23" i="2"/>
  <c r="J25" i="2"/>
  <c r="J5" i="2"/>
  <c r="J4" i="2"/>
  <c r="J6" i="2"/>
  <c r="J8" i="2"/>
  <c r="J12" i="2"/>
  <c r="J29" i="2"/>
  <c r="J31" i="2"/>
  <c r="J14" i="2"/>
  <c r="J24" i="2"/>
  <c r="J15" i="2"/>
  <c r="J11" i="2"/>
  <c r="J28" i="2"/>
  <c r="J27" i="2"/>
  <c r="J26" i="2"/>
  <c r="J22" i="2"/>
  <c r="J21" i="2"/>
  <c r="J20" i="2"/>
  <c r="J17" i="2"/>
  <c r="J16" i="2"/>
  <c r="J13" i="2"/>
  <c r="J9" i="2"/>
  <c r="J7" i="2"/>
  <c r="J3" i="2"/>
  <c r="J2" i="2"/>
  <c r="J19" i="34"/>
  <c r="J13" i="1" s="1"/>
  <c r="J21" i="25"/>
  <c r="J2" i="1"/>
  <c r="J20" i="31"/>
  <c r="J8" i="1" s="1"/>
  <c r="K38" i="35"/>
  <c r="K23" i="1"/>
  <c r="J38" i="35"/>
  <c r="J23" i="1"/>
  <c r="K26" i="35"/>
  <c r="K6" i="1" s="1"/>
  <c r="J26" i="35"/>
  <c r="J6" i="1"/>
  <c r="K39" i="2"/>
  <c r="K40" i="2"/>
  <c r="K41" i="2"/>
  <c r="K42" i="2"/>
  <c r="K43" i="2"/>
  <c r="K36" i="2"/>
  <c r="K37" i="2"/>
  <c r="K38" i="2"/>
  <c r="K3" i="2"/>
  <c r="K32" i="2" s="1"/>
  <c r="K4" i="2"/>
  <c r="K10" i="2"/>
  <c r="K11" i="2"/>
  <c r="K12" i="2"/>
  <c r="K13" i="2"/>
  <c r="K14" i="2"/>
  <c r="K15" i="2"/>
  <c r="K16" i="2"/>
  <c r="K17" i="2"/>
  <c r="K18" i="2"/>
  <c r="K19" i="2"/>
  <c r="K23" i="2"/>
  <c r="K31" i="2"/>
  <c r="K8" i="2"/>
  <c r="K9" i="2"/>
  <c r="K24" i="2"/>
  <c r="K25" i="2"/>
  <c r="K26" i="2"/>
  <c r="K27" i="2"/>
  <c r="K28" i="2"/>
  <c r="K29" i="2"/>
  <c r="K5" i="2"/>
  <c r="K6" i="2"/>
  <c r="K7" i="2"/>
  <c r="K2" i="2"/>
  <c r="K20" i="2"/>
  <c r="K21" i="2"/>
  <c r="K22" i="2"/>
  <c r="K21" i="1"/>
  <c r="K22" i="1"/>
  <c r="K24" i="1"/>
  <c r="K25" i="1"/>
  <c r="K26" i="1"/>
  <c r="K29" i="1"/>
  <c r="K30" i="1"/>
  <c r="K31" i="1"/>
  <c r="K32" i="1"/>
  <c r="K2" i="1"/>
  <c r="K4" i="1"/>
  <c r="K5" i="1"/>
  <c r="K7" i="1"/>
  <c r="K10" i="1"/>
  <c r="K14" i="1"/>
  <c r="K15" i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20" i="28"/>
  <c r="L31" i="2" s="1"/>
  <c r="L32" i="2" s="1"/>
  <c r="K20" i="31"/>
  <c r="K8" i="1"/>
  <c r="K41" i="9"/>
  <c r="K20" i="26"/>
  <c r="K20" i="1"/>
  <c r="L20" i="26"/>
  <c r="L20" i="1"/>
  <c r="L21" i="1"/>
  <c r="L22" i="1"/>
  <c r="L38" i="35"/>
  <c r="L23" i="1" s="1"/>
  <c r="L24" i="1"/>
  <c r="L25" i="1"/>
  <c r="L25" i="36"/>
  <c r="L26" i="1"/>
  <c r="L17" i="33"/>
  <c r="L29" i="1"/>
  <c r="L33" i="1" s="1"/>
  <c r="L30" i="1"/>
  <c r="L31" i="1"/>
  <c r="L19" i="30"/>
  <c r="L32" i="1" s="1"/>
  <c r="K19" i="34"/>
  <c r="K13" i="1"/>
  <c r="K8" i="33"/>
  <c r="K12" i="1"/>
  <c r="K18" i="36"/>
  <c r="K9" i="1"/>
  <c r="K10" i="26"/>
  <c r="L10" i="1"/>
  <c r="L19" i="34"/>
  <c r="L13" i="1" s="1"/>
  <c r="L20" i="31"/>
  <c r="L8" i="1"/>
  <c r="L21" i="25"/>
  <c r="L2" i="1"/>
  <c r="L41" i="9"/>
  <c r="L39" i="2"/>
  <c r="L40" i="2"/>
  <c r="L43" i="2"/>
  <c r="L42" i="2"/>
  <c r="L41" i="2"/>
  <c r="L44" i="2" s="1"/>
  <c r="L38" i="2"/>
  <c r="L37" i="2"/>
  <c r="L36" i="2"/>
  <c r="Q23" i="2"/>
  <c r="P23" i="2"/>
  <c r="O23" i="2"/>
  <c r="N23" i="2"/>
  <c r="M23" i="2"/>
  <c r="T20" i="28"/>
  <c r="T5" i="1"/>
  <c r="S20" i="28"/>
  <c r="S5" i="1" s="1"/>
  <c r="Q5" i="1"/>
  <c r="P5" i="1"/>
  <c r="O5" i="1"/>
  <c r="N5" i="1"/>
  <c r="M5" i="1"/>
  <c r="Q23" i="1"/>
  <c r="O38" i="35"/>
  <c r="O23" i="1" s="1"/>
  <c r="N38" i="35"/>
  <c r="N23" i="1" s="1"/>
  <c r="L14" i="1"/>
  <c r="L4" i="1"/>
  <c r="L10" i="26"/>
  <c r="L3" i="1"/>
  <c r="L8" i="33"/>
  <c r="L12" i="1" s="1"/>
  <c r="L21" i="29"/>
  <c r="L18" i="36"/>
  <c r="L9" i="1"/>
  <c r="P38" i="35"/>
  <c r="P23" i="1" s="1"/>
  <c r="P20" i="26"/>
  <c r="P20" i="1"/>
  <c r="P21" i="1"/>
  <c r="P22" i="1"/>
  <c r="P26" i="29"/>
  <c r="P24" i="1"/>
  <c r="P25" i="1"/>
  <c r="P26" i="1"/>
  <c r="P17" i="33"/>
  <c r="P29" i="1"/>
  <c r="P28" i="34"/>
  <c r="P30" i="1"/>
  <c r="P15" i="32"/>
  <c r="P31" i="1" s="1"/>
  <c r="P19" i="30"/>
  <c r="P32" i="1"/>
  <c r="M38" i="35"/>
  <c r="M23" i="1" s="1"/>
  <c r="L26" i="35"/>
  <c r="L12" i="30"/>
  <c r="L15" i="1"/>
  <c r="M39" i="2"/>
  <c r="M40" i="2"/>
  <c r="M41" i="2"/>
  <c r="M42" i="2"/>
  <c r="M43" i="2"/>
  <c r="M36" i="2"/>
  <c r="M37" i="2"/>
  <c r="M38" i="2"/>
  <c r="M44" i="2" s="1"/>
  <c r="M3" i="2"/>
  <c r="M4" i="2"/>
  <c r="M10" i="2"/>
  <c r="M11" i="2"/>
  <c r="M12" i="2"/>
  <c r="M13" i="2"/>
  <c r="M14" i="2"/>
  <c r="M15" i="2"/>
  <c r="M16" i="2"/>
  <c r="M17" i="2"/>
  <c r="M18" i="2"/>
  <c r="M19" i="2"/>
  <c r="M31" i="2"/>
  <c r="M8" i="2"/>
  <c r="M9" i="2"/>
  <c r="M24" i="2"/>
  <c r="M25" i="2"/>
  <c r="M26" i="2"/>
  <c r="M27" i="2"/>
  <c r="M28" i="2"/>
  <c r="M29" i="2"/>
  <c r="M5" i="2"/>
  <c r="M6" i="2"/>
  <c r="M7" i="2"/>
  <c r="M2" i="2"/>
  <c r="M32" i="2" s="1"/>
  <c r="M20" i="2"/>
  <c r="M21" i="2"/>
  <c r="M22" i="2"/>
  <c r="M20" i="1"/>
  <c r="M21" i="1"/>
  <c r="M22" i="1"/>
  <c r="M26" i="29"/>
  <c r="M24" i="1"/>
  <c r="M25" i="1"/>
  <c r="M26" i="1"/>
  <c r="M17" i="33"/>
  <c r="M29" i="1" s="1"/>
  <c r="M30" i="1"/>
  <c r="M31" i="1"/>
  <c r="M19" i="30"/>
  <c r="M32" i="1" s="1"/>
  <c r="M21" i="25"/>
  <c r="M2" i="1"/>
  <c r="M3" i="1"/>
  <c r="M4" i="1"/>
  <c r="M26" i="35"/>
  <c r="M6" i="1"/>
  <c r="M21" i="29"/>
  <c r="M7" i="1" s="1"/>
  <c r="M20" i="31"/>
  <c r="M8" i="1"/>
  <c r="M18" i="36"/>
  <c r="M9" i="1"/>
  <c r="M8" i="33"/>
  <c r="M12" i="1"/>
  <c r="M19" i="34"/>
  <c r="M13" i="1" s="1"/>
  <c r="M14" i="1"/>
  <c r="M12" i="30"/>
  <c r="M15" i="1" s="1"/>
  <c r="N15" i="32"/>
  <c r="N31" i="1" s="1"/>
  <c r="O15" i="32"/>
  <c r="O31" i="1" s="1"/>
  <c r="N8" i="32"/>
  <c r="O8" i="32"/>
  <c r="O14" i="1" s="1"/>
  <c r="P8" i="32"/>
  <c r="P14" i="1"/>
  <c r="M41" i="9"/>
  <c r="N21" i="1"/>
  <c r="N22" i="1"/>
  <c r="N25" i="1"/>
  <c r="N26" i="1"/>
  <c r="N30" i="1"/>
  <c r="N26" i="35"/>
  <c r="N6" i="1"/>
  <c r="N14" i="1"/>
  <c r="N10" i="26"/>
  <c r="N3" i="1" s="1"/>
  <c r="N4" i="1"/>
  <c r="N12" i="30"/>
  <c r="N15" i="1" s="1"/>
  <c r="N40" i="2"/>
  <c r="N29" i="2"/>
  <c r="N28" i="2"/>
  <c r="N26" i="2"/>
  <c r="N25" i="2"/>
  <c r="N24" i="2"/>
  <c r="N22" i="2"/>
  <c r="N20" i="2"/>
  <c r="N18" i="2"/>
  <c r="N16" i="2"/>
  <c r="N14" i="2"/>
  <c r="N12" i="2"/>
  <c r="N32" i="2" s="1"/>
  <c r="N10" i="2"/>
  <c r="N6" i="2"/>
  <c r="N4" i="2"/>
  <c r="N41" i="9"/>
  <c r="N43" i="2"/>
  <c r="N42" i="2"/>
  <c r="N41" i="2"/>
  <c r="N39" i="2"/>
  <c r="N44" i="2" s="1"/>
  <c r="N36" i="2"/>
  <c r="N37" i="2"/>
  <c r="N38" i="2"/>
  <c r="N31" i="2"/>
  <c r="N3" i="2"/>
  <c r="N9" i="2"/>
  <c r="N11" i="2"/>
  <c r="N15" i="2"/>
  <c r="N17" i="2"/>
  <c r="N2" i="2"/>
  <c r="N5" i="2"/>
  <c r="N7" i="2"/>
  <c r="N8" i="2"/>
  <c r="N13" i="2"/>
  <c r="N19" i="2"/>
  <c r="N21" i="2"/>
  <c r="N27" i="2"/>
  <c r="U24" i="1"/>
  <c r="U22" i="1"/>
  <c r="U21" i="1"/>
  <c r="T22" i="1"/>
  <c r="T21" i="1"/>
  <c r="S22" i="1"/>
  <c r="S20" i="26"/>
  <c r="S20" i="1" s="1"/>
  <c r="S21" i="1"/>
  <c r="S26" i="29"/>
  <c r="S24" i="1" s="1"/>
  <c r="S29" i="31"/>
  <c r="S25" i="1"/>
  <c r="S25" i="36"/>
  <c r="S26" i="1"/>
  <c r="S17" i="33"/>
  <c r="S29" i="1" s="1"/>
  <c r="S28" i="34"/>
  <c r="S30" i="1" s="1"/>
  <c r="S15" i="32"/>
  <c r="S31" i="1"/>
  <c r="S19" i="30"/>
  <c r="S32" i="1"/>
  <c r="R22" i="1"/>
  <c r="R21" i="1"/>
  <c r="Q31" i="1"/>
  <c r="Q30" i="1"/>
  <c r="Q26" i="1"/>
  <c r="Q25" i="1"/>
  <c r="Q24" i="1"/>
  <c r="Q22" i="1"/>
  <c r="Q21" i="1"/>
  <c r="O30" i="1"/>
  <c r="O26" i="1"/>
  <c r="O25" i="1"/>
  <c r="O24" i="1"/>
  <c r="O22" i="1"/>
  <c r="O21" i="1"/>
  <c r="Q14" i="1"/>
  <c r="Q9" i="1"/>
  <c r="Q4" i="1"/>
  <c r="P4" i="1"/>
  <c r="O4" i="1"/>
  <c r="N18" i="36"/>
  <c r="N9" i="1" s="1"/>
  <c r="N20" i="31"/>
  <c r="N8" i="1" s="1"/>
  <c r="N26" i="29"/>
  <c r="N24" i="1"/>
  <c r="N21" i="29"/>
  <c r="N7" i="1" s="1"/>
  <c r="P41" i="9"/>
  <c r="Q41" i="9"/>
  <c r="R41" i="9"/>
  <c r="S41" i="9"/>
  <c r="T41" i="9"/>
  <c r="U41" i="9"/>
  <c r="O41" i="9"/>
  <c r="N20" i="26"/>
  <c r="N20" i="1"/>
  <c r="N21" i="25"/>
  <c r="N2" i="1"/>
  <c r="N8" i="33"/>
  <c r="N12" i="1" s="1"/>
  <c r="N19" i="34"/>
  <c r="N13" i="1"/>
  <c r="N17" i="33"/>
  <c r="N29" i="1"/>
  <c r="N19" i="30"/>
  <c r="N32" i="1"/>
  <c r="O26" i="35"/>
  <c r="O6" i="1" s="1"/>
  <c r="O43" i="2"/>
  <c r="O42" i="2"/>
  <c r="O41" i="2"/>
  <c r="O40" i="2"/>
  <c r="O39" i="2"/>
  <c r="O38" i="2"/>
  <c r="O37" i="2"/>
  <c r="O36" i="2"/>
  <c r="O31" i="2"/>
  <c r="O30" i="2"/>
  <c r="O29" i="2"/>
  <c r="O28" i="2"/>
  <c r="O27" i="2"/>
  <c r="O26" i="2"/>
  <c r="O25" i="2"/>
  <c r="O24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19" i="34"/>
  <c r="O13" i="1" s="1"/>
  <c r="O21" i="25"/>
  <c r="O2" i="1"/>
  <c r="O18" i="36"/>
  <c r="O9" i="1"/>
  <c r="O19" i="30"/>
  <c r="O32" i="1"/>
  <c r="O12" i="30"/>
  <c r="O15" i="1" s="1"/>
  <c r="O17" i="33"/>
  <c r="O29" i="1" s="1"/>
  <c r="O8" i="33"/>
  <c r="O12" i="1"/>
  <c r="O20" i="26"/>
  <c r="O20" i="1"/>
  <c r="O10" i="26"/>
  <c r="O3" i="1" s="1"/>
  <c r="O21" i="29"/>
  <c r="O7" i="1" s="1"/>
  <c r="O20" i="31"/>
  <c r="O8" i="1"/>
  <c r="P20" i="31"/>
  <c r="P8" i="1"/>
  <c r="Q43" i="2"/>
  <c r="Q42" i="2"/>
  <c r="Q41" i="2"/>
  <c r="Q40" i="2"/>
  <c r="Q39" i="2"/>
  <c r="Q38" i="2"/>
  <c r="Q37" i="2"/>
  <c r="Q36" i="2"/>
  <c r="Q31" i="2"/>
  <c r="Q30" i="2"/>
  <c r="Q29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43" i="2"/>
  <c r="P42" i="2"/>
  <c r="P41" i="2"/>
  <c r="P40" i="2"/>
  <c r="P39" i="2"/>
  <c r="P38" i="2"/>
  <c r="P44" i="2" s="1"/>
  <c r="P37" i="2"/>
  <c r="P36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2" i="2" s="1"/>
  <c r="P3" i="2"/>
  <c r="P2" i="2"/>
  <c r="P19" i="34"/>
  <c r="P13" i="1" s="1"/>
  <c r="P18" i="36"/>
  <c r="P9" i="1"/>
  <c r="P8" i="33"/>
  <c r="P12" i="1" s="1"/>
  <c r="P21" i="29"/>
  <c r="P7" i="1"/>
  <c r="P26" i="35"/>
  <c r="P6" i="1"/>
  <c r="P12" i="30"/>
  <c r="P15" i="1"/>
  <c r="P21" i="25"/>
  <c r="P2" i="1" s="1"/>
  <c r="P16" i="1" s="1"/>
  <c r="P10" i="26"/>
  <c r="P3" i="1"/>
  <c r="Q26" i="35"/>
  <c r="Q6" i="1"/>
  <c r="Q21" i="25"/>
  <c r="Q2" i="1"/>
  <c r="Q10" i="26"/>
  <c r="Q3" i="1" s="1"/>
  <c r="Q21" i="29"/>
  <c r="Q7" i="1" s="1"/>
  <c r="Q16" i="1" s="1"/>
  <c r="Q20" i="31"/>
  <c r="Q8" i="1"/>
  <c r="Q8" i="33"/>
  <c r="Q12" i="1"/>
  <c r="Q19" i="34"/>
  <c r="Q13" i="1" s="1"/>
  <c r="Q12" i="30"/>
  <c r="Q15" i="1"/>
  <c r="R42" i="2"/>
  <c r="R41" i="2"/>
  <c r="R40" i="2"/>
  <c r="R39" i="2"/>
  <c r="R38" i="2"/>
  <c r="R37" i="2"/>
  <c r="R36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2" i="2" s="1"/>
  <c r="R3" i="2"/>
  <c r="R2" i="2"/>
  <c r="Q19" i="30"/>
  <c r="Q32" i="1" s="1"/>
  <c r="Q17" i="33"/>
  <c r="Q29" i="1" s="1"/>
  <c r="S43" i="2"/>
  <c r="S40" i="2"/>
  <c r="S39" i="2"/>
  <c r="S30" i="2"/>
  <c r="S26" i="2"/>
  <c r="S24" i="2"/>
  <c r="S18" i="2"/>
  <c r="S17" i="2"/>
  <c r="S15" i="2"/>
  <c r="S14" i="2"/>
  <c r="S12" i="2"/>
  <c r="S11" i="2"/>
  <c r="S10" i="2"/>
  <c r="S6" i="2"/>
  <c r="S4" i="2"/>
  <c r="S3" i="2"/>
  <c r="Q20" i="26"/>
  <c r="Q20" i="1"/>
  <c r="S19" i="34"/>
  <c r="S13" i="1"/>
  <c r="T19" i="34"/>
  <c r="T13" i="1" s="1"/>
  <c r="U19" i="34"/>
  <c r="U13" i="1" s="1"/>
  <c r="U20" i="31"/>
  <c r="U8" i="1"/>
  <c r="R8" i="33"/>
  <c r="R12" i="1"/>
  <c r="S12" i="30"/>
  <c r="S15" i="1" s="1"/>
  <c r="S2" i="2"/>
  <c r="S5" i="2"/>
  <c r="S7" i="2"/>
  <c r="S8" i="2"/>
  <c r="S13" i="2"/>
  <c r="S16" i="2"/>
  <c r="S19" i="2"/>
  <c r="S20" i="2"/>
  <c r="S21" i="2"/>
  <c r="S22" i="2"/>
  <c r="S23" i="2"/>
  <c r="S25" i="2"/>
  <c r="S27" i="2"/>
  <c r="S28" i="2"/>
  <c r="S29" i="2"/>
  <c r="R27" i="9"/>
  <c r="R38" i="35"/>
  <c r="R43" i="2"/>
  <c r="R26" i="35"/>
  <c r="R6" i="1"/>
  <c r="R10" i="26"/>
  <c r="R3" i="1" s="1"/>
  <c r="R20" i="26"/>
  <c r="R20" i="1" s="1"/>
  <c r="R17" i="33"/>
  <c r="R29" i="1" s="1"/>
  <c r="R28" i="34"/>
  <c r="R30" i="1"/>
  <c r="R21" i="25"/>
  <c r="R2" i="1"/>
  <c r="R19" i="30"/>
  <c r="R32" i="1" s="1"/>
  <c r="R12" i="30"/>
  <c r="R15" i="1"/>
  <c r="R20" i="28"/>
  <c r="R5" i="1"/>
  <c r="R21" i="29"/>
  <c r="R7" i="1" s="1"/>
  <c r="R26" i="29"/>
  <c r="R24" i="1" s="1"/>
  <c r="U21" i="27"/>
  <c r="T21" i="27"/>
  <c r="S21" i="27"/>
  <c r="R21" i="27"/>
  <c r="R12" i="27"/>
  <c r="R4" i="1" s="1"/>
  <c r="R20" i="31"/>
  <c r="R8" i="1" s="1"/>
  <c r="R25" i="36"/>
  <c r="R26" i="1" s="1"/>
  <c r="R18" i="36"/>
  <c r="R9" i="1"/>
  <c r="R15" i="32"/>
  <c r="R31" i="1"/>
  <c r="R8" i="32"/>
  <c r="R14" i="1" s="1"/>
  <c r="R29" i="31"/>
  <c r="R25" i="1"/>
  <c r="S41" i="2"/>
  <c r="S38" i="2"/>
  <c r="S37" i="2"/>
  <c r="S44" i="2" s="1"/>
  <c r="S36" i="2"/>
  <c r="U25" i="36"/>
  <c r="U26" i="1" s="1"/>
  <c r="T25" i="36"/>
  <c r="T26" i="1" s="1"/>
  <c r="U18" i="36"/>
  <c r="U9" i="1"/>
  <c r="T18" i="36"/>
  <c r="T9" i="1"/>
  <c r="S18" i="36"/>
  <c r="S9" i="1" s="1"/>
  <c r="U28" i="34"/>
  <c r="U30" i="1" s="1"/>
  <c r="T28" i="34"/>
  <c r="T30" i="1"/>
  <c r="U17" i="33"/>
  <c r="U29" i="1"/>
  <c r="T17" i="33"/>
  <c r="T29" i="1" s="1"/>
  <c r="U8" i="33"/>
  <c r="U12" i="1"/>
  <c r="T8" i="33"/>
  <c r="T12" i="1"/>
  <c r="S8" i="33"/>
  <c r="S12" i="1" s="1"/>
  <c r="U15" i="32"/>
  <c r="U31" i="1" s="1"/>
  <c r="T15" i="32"/>
  <c r="T31" i="1" s="1"/>
  <c r="U8" i="32"/>
  <c r="U14" i="1"/>
  <c r="T8" i="32"/>
  <c r="T14" i="1"/>
  <c r="S8" i="32"/>
  <c r="S14" i="1" s="1"/>
  <c r="U29" i="31"/>
  <c r="U25" i="1"/>
  <c r="T29" i="31"/>
  <c r="T25" i="1"/>
  <c r="T19" i="30"/>
  <c r="T32" i="1" s="1"/>
  <c r="T20" i="31"/>
  <c r="T8" i="1" s="1"/>
  <c r="S20" i="31"/>
  <c r="S8" i="1"/>
  <c r="U20" i="26"/>
  <c r="U20" i="1"/>
  <c r="T20" i="26"/>
  <c r="T20" i="1" s="1"/>
  <c r="U21" i="29"/>
  <c r="U7" i="1" s="1"/>
  <c r="T21" i="29"/>
  <c r="T7" i="1" s="1"/>
  <c r="U12" i="30"/>
  <c r="U15" i="1"/>
  <c r="T12" i="30"/>
  <c r="T15" i="1"/>
  <c r="T26" i="29"/>
  <c r="T24" i="1" s="1"/>
  <c r="U27" i="28"/>
  <c r="T27" i="28"/>
  <c r="U20" i="28"/>
  <c r="U5" i="1"/>
  <c r="U12" i="27"/>
  <c r="U4" i="1" s="1"/>
  <c r="T12" i="27"/>
  <c r="T4" i="1" s="1"/>
  <c r="S12" i="27"/>
  <c r="S4" i="1" s="1"/>
  <c r="U10" i="26"/>
  <c r="U3" i="1"/>
  <c r="T10" i="26"/>
  <c r="T3" i="1"/>
  <c r="T16" i="1" s="1"/>
  <c r="S10" i="26"/>
  <c r="S3" i="1" s="1"/>
  <c r="U21" i="25"/>
  <c r="U2" i="1" s="1"/>
  <c r="T21" i="25"/>
  <c r="T2" i="1"/>
  <c r="S21" i="25"/>
  <c r="S2" i="1"/>
  <c r="S21" i="29"/>
  <c r="S7" i="1" s="1"/>
  <c r="S27" i="9"/>
  <c r="T27" i="9"/>
  <c r="U27" i="9"/>
  <c r="U19" i="30"/>
  <c r="U32" i="1"/>
  <c r="R19" i="34"/>
  <c r="R13" i="1"/>
  <c r="S27" i="28"/>
  <c r="L7" i="1"/>
  <c r="L6" i="1"/>
  <c r="K3" i="1"/>
  <c r="I3" i="1"/>
  <c r="I29" i="1"/>
  <c r="I39" i="2"/>
  <c r="I43" i="2"/>
  <c r="I44" i="2" s="1"/>
  <c r="I32" i="1"/>
  <c r="I23" i="1"/>
  <c r="I12" i="1"/>
  <c r="I14" i="1"/>
  <c r="I31" i="2"/>
  <c r="I32" i="2" s="1"/>
  <c r="H6" i="1"/>
  <c r="H16" i="1" s="1"/>
  <c r="H12" i="1"/>
  <c r="G31" i="2"/>
  <c r="H7" i="1"/>
  <c r="H2" i="1"/>
  <c r="N33" i="1"/>
  <c r="M16" i="1"/>
  <c r="G12" i="1"/>
  <c r="H44" i="2"/>
  <c r="G23" i="1"/>
  <c r="G6" i="1"/>
  <c r="J44" i="2"/>
  <c r="O32" i="2"/>
  <c r="H32" i="2"/>
  <c r="G32" i="2"/>
  <c r="C16" i="1" l="1"/>
  <c r="B16" i="1"/>
  <c r="F6" i="1"/>
  <c r="D6" i="1" s="1"/>
  <c r="D12" i="30"/>
  <c r="F44" i="2"/>
  <c r="D44" i="2" s="1"/>
  <c r="F31" i="1"/>
  <c r="D31" i="1" s="1"/>
  <c r="D15" i="32"/>
  <c r="F32" i="2"/>
  <c r="D32" i="2" s="1"/>
  <c r="D3" i="2"/>
  <c r="F7" i="1"/>
  <c r="D7" i="1" s="1"/>
  <c r="D21" i="29"/>
  <c r="J16" i="1"/>
  <c r="S16" i="1"/>
  <c r="T33" i="1"/>
  <c r="Q33" i="1"/>
  <c r="R16" i="1"/>
  <c r="N16" i="1"/>
  <c r="U16" i="1"/>
  <c r="S33" i="1"/>
  <c r="J32" i="2"/>
  <c r="G29" i="1"/>
  <c r="R33" i="1"/>
  <c r="U33" i="1"/>
  <c r="S32" i="2"/>
  <c r="O16" i="1"/>
  <c r="M33" i="1"/>
  <c r="P33" i="1"/>
  <c r="K33" i="1"/>
  <c r="G3" i="1"/>
  <c r="G20" i="31"/>
  <c r="Q44" i="2"/>
  <c r="K16" i="1"/>
  <c r="R44" i="2"/>
  <c r="Q32" i="2"/>
  <c r="K44" i="2"/>
  <c r="O33" i="1"/>
  <c r="O44" i="2"/>
  <c r="F8" i="1"/>
  <c r="D8" i="1" s="1"/>
  <c r="F15" i="1"/>
  <c r="D15" i="1" s="1"/>
  <c r="L5" i="1"/>
  <c r="L16" i="1" s="1"/>
  <c r="G20" i="1"/>
  <c r="F20" i="1"/>
  <c r="G2" i="1"/>
  <c r="F13" i="1"/>
  <c r="D13" i="1" s="1"/>
  <c r="F33" i="1" l="1"/>
  <c r="D33" i="1" s="1"/>
  <c r="G8" i="1"/>
  <c r="G16" i="1"/>
  <c r="G33" i="1"/>
  <c r="F16" i="1"/>
  <c r="D16" i="1" s="1"/>
</calcChain>
</file>

<file path=xl/sharedStrings.xml><?xml version="1.0" encoding="utf-8"?>
<sst xmlns="http://schemas.openxmlformats.org/spreadsheetml/2006/main" count="526" uniqueCount="181">
  <si>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</si>
  <si>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</si>
  <si>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</si>
  <si>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</si>
  <si>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</si>
  <si>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</si>
  <si>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</si>
  <si>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</si>
  <si>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</si>
  <si>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</si>
  <si>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</si>
  <si>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</si>
  <si>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</si>
  <si>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</si>
  <si>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</si>
  <si>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</si>
  <si>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</si>
  <si>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</si>
  <si>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</si>
  <si>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</si>
  <si>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</si>
  <si>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</si>
  <si>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</si>
  <si>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</si>
  <si>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</si>
  <si>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</si>
  <si>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</si>
  <si>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</si>
  <si>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</si>
  <si>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</si>
  <si>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</si>
  <si>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</si>
  <si>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</si>
  <si>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</si>
  <si>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</si>
  <si>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</si>
  <si>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</si>
  <si>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</si>
  <si>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</si>
  <si>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</si>
  <si>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</si>
  <si>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</si>
  <si>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</si>
  <si>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</si>
  <si>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</si>
  <si>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</si>
  <si>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</si>
  <si>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</si>
  <si>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</si>
  <si>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</si>
  <si>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</si>
  <si>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</si>
  <si>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</si>
  <si>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</si>
  <si>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</si>
  <si>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</si>
  <si>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</si>
  <si>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</si>
  <si>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</si>
  <si>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</si>
  <si>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</si>
  <si>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</si>
  <si>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</si>
  <si>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</si>
  <si>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</si>
  <si>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</si>
  <si>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</si>
  <si>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</si>
  <si>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</si>
  <si>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</si>
  <si>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</si>
  <si>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</si>
  <si>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</si>
  <si>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</si>
  <si>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</si>
  <si>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</si>
  <si>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</si>
  <si>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</si>
  <si>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</si>
  <si>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</si>
  <si>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</si>
  <si>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</si>
  <si>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</si>
  <si>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</si>
  <si>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</si>
  <si>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</si>
  <si>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</si>
  <si>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</si>
  <si>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</si>
  <si>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</si>
  <si>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</si>
  <si>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</si>
  <si>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</si>
  <si>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</si>
  <si>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</si>
  <si>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</si>
  <si>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</si>
  <si>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</si>
  <si>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</si>
  <si>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</si>
  <si>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</si>
  <si>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</si>
  <si>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</si>
  <si>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</si>
  <si>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</si>
  <si>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</si>
  <si>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</si>
  <si>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</si>
  <si>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</si>
  <si>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</si>
  <si>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</si>
  <si>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</si>
  <si>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</si>
  <si>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</si>
  <si>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</si>
  <si>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</si>
  <si>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</si>
  <si>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</si>
  <si>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</si>
  <si>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</si>
  <si>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</si>
  <si>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</si>
  <si>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</si>
  <si>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</si>
  <si>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</si>
  <si>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</si>
  <si>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</si>
  <si>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</si>
  <si>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</si>
  <si>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</si>
  <si>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</si>
  <si>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</si>
  <si>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</si>
  <si>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</si>
  <si>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</si>
  <si>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</si>
  <si>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</si>
  <si>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</si>
  <si>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</si>
  <si>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</si>
  <si>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</si>
  <si>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</si>
  <si>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</si>
  <si>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</si>
  <si>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</si>
  <si>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JULY</t>
  </si>
  <si>
    <t>Portugal</t>
  </si>
  <si>
    <t>ANP - Associação Nacional de Produtores de Pera Rocha</t>
  </si>
  <si>
    <t>Portugal:</t>
  </si>
  <si>
    <t>Golden Delicius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</si>
  <si>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</si>
  <si>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</si>
  <si>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</si>
  <si>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Evelina</t>
  </si>
  <si>
    <t>Ligol</t>
  </si>
  <si>
    <t>Concorde</t>
  </si>
  <si>
    <t>AFRUCAT</t>
  </si>
  <si>
    <t>Honeycrisp</t>
  </si>
  <si>
    <t>* From 2007 Gloster is included in others</t>
  </si>
  <si>
    <t>** From 12/2014 Cox's is included in others</t>
  </si>
  <si>
    <t>Cox**</t>
  </si>
  <si>
    <t>Doyenne du Comice</t>
  </si>
  <si>
    <t>* As of 2017 the UK had a change in their calculation methods, particularly regarding Bramleys from NI hence the figures are not comparable this year.</t>
  </si>
  <si>
    <t>Forelle</t>
  </si>
  <si>
    <t>Please note that this is just indication it might be difference  +- 10%</t>
  </si>
  <si>
    <t xml:space="preserve">Please note that around 30% of good apples, mainly Gloster and Idared, were sent to industry directly from coldstorage </t>
  </si>
  <si>
    <t>Slovakia</t>
  </si>
  <si>
    <t>Moved 2022</t>
  </si>
  <si>
    <t>Cosmic Crisp</t>
  </si>
  <si>
    <t>Durondeau</t>
  </si>
  <si>
    <t>Beurre Alexander Lucas</t>
  </si>
  <si>
    <t>Bohemia</t>
  </si>
  <si>
    <t>Lucasova</t>
  </si>
  <si>
    <t>Grannt Smith</t>
  </si>
  <si>
    <t>Overview Northern Hemisphere apple and pear stocks 2022-2023</t>
  </si>
  <si>
    <t>%2023/2022</t>
  </si>
  <si>
    <t>Moved 2023</t>
  </si>
  <si>
    <t>* Other varieties than Conference available in such small quantities, they have been summed in 'others'.</t>
  </si>
  <si>
    <t>Starting from the 2022-2023 season, Italian pears work with a different methodology, which is why the figures are not comparable with previous years.</t>
  </si>
  <si>
    <t>** As of the 2016/ 2017 season, the UK works with a different methodology, which is why the figures are not comparable.</t>
  </si>
  <si>
    <t>*** Starting from the 2022-2023 season, Italian pears work with a different methodology, which is why the figures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</si>
</sst>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13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3" fontId="3" fillId="0" borderId="1" xfId="0" applyNumberFormat="1" applyFont="1" applyBorder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1" fillId="0" borderId="5" xfId="0" applyNumberFormat="1" applyFont="1" applyBorder="1"/>
    <xf numFmtId="164" fontId="3" fillId="6" borderId="0" xfId="0" applyNumberFormat="1" applyFont="1" applyFill="1"/>
    <xf numFmtId="164" fontId="3" fillId="6" borderId="1" xfId="0" applyNumberFormat="1" applyFont="1" applyFill="1" applyBorder="1"/>
    <xf numFmtId="3" fontId="0" fillId="7" borderId="0" xfId="0" applyNumberFormat="1" applyFill="1"/>
    <xf numFmtId="3" fontId="0" fillId="7" borderId="1" xfId="0" applyNumberFormat="1" applyFill="1" applyBorder="1"/>
    <xf numFmtId="3" fontId="1" fillId="7" borderId="1" xfId="0" applyNumberFormat="1" applyFont="1" applyFill="1" applyBorder="1"/>
    <xf numFmtId="0" fontId="3" fillId="0" borderId="0" xfId="2"/>
    <xf numFmtId="0" fontId="1" fillId="5" borderId="4" xfId="2" applyFont="1" applyFill="1" applyBorder="1"/>
    <xf numFmtId="0" fontId="3" fillId="5" borderId="2" xfId="2" applyFill="1" applyBorder="1"/>
    <xf numFmtId="164" fontId="3" fillId="6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3" fontId="1" fillId="7" borderId="5" xfId="0" applyNumberFormat="1" applyFont="1" applyFill="1" applyBorder="1"/>
    <xf numFmtId="0" fontId="3" fillId="2" borderId="2" xfId="0" applyFont="1" applyFill="1" applyBorder="1"/>
    <xf numFmtId="0" fontId="12" fillId="0" borderId="0" xfId="0" applyFont="1"/>
    <xf numFmtId="3" fontId="3" fillId="7" borderId="0" xfId="2" applyNumberFormat="1" applyFill="1"/>
    <xf numFmtId="3" fontId="3" fillId="7" borderId="1" xfId="2" applyNumberFormat="1" applyFill="1" applyBorder="1"/>
    <xf numFmtId="3" fontId="3" fillId="7" borderId="0" xfId="0" applyNumberFormat="1" applyFont="1" applyFill="1"/>
    <xf numFmtId="3" fontId="3" fillId="7" borderId="1" xfId="0" applyNumberFormat="1" applyFont="1" applyFill="1" applyBorder="1"/>
    <xf numFmtId="3" fontId="11" fillId="4" borderId="7" xfId="1" applyNumberFormat="1" applyBorder="1"/>
    <xf numFmtId="0" fontId="1" fillId="0" borderId="0" xfId="2" applyFont="1"/>
    <xf numFmtId="164" fontId="1" fillId="6" borderId="1" xfId="0" applyNumberFormat="1" applyFont="1" applyFill="1" applyBorder="1"/>
    <xf numFmtId="3" fontId="0" fillId="0" borderId="0" xfId="0" quotePrefix="1" applyNumberFormat="1"/>
    <xf numFmtId="3" fontId="0" fillId="0" borderId="1" xfId="0" quotePrefix="1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1" fillId="7" borderId="5" xfId="2" applyNumberFormat="1" applyFont="1" applyFill="1" applyBorder="1"/>
    <xf numFmtId="3" fontId="0" fillId="7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6" borderId="1" xfId="2" applyNumberFormat="1" applyFont="1" applyFill="1" applyBorder="1"/>
    <xf numFmtId="164" fontId="3" fillId="6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6" borderId="10" xfId="2" applyNumberFormat="1" applyFill="1" applyBorder="1"/>
    <xf numFmtId="3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11" fillId="4" borderId="0" xfId="1" applyNumberFormat="1" applyBorder="1"/>
    <xf numFmtId="3" fontId="3" fillId="0" borderId="7" xfId="0" applyNumberFormat="1" applyFont="1" applyBorder="1" applyAlignment="1">
      <alignment horizontal="right"/>
    </xf>
    <xf numFmtId="3" fontId="1" fillId="7" borderId="1" xfId="2" applyNumberFormat="1" applyFont="1" applyFill="1" applyBorder="1"/>
    <xf numFmtId="3" fontId="1" fillId="0" borderId="1" xfId="2" applyNumberFormat="1" applyFont="1" applyBorder="1"/>
    <xf numFmtId="3" fontId="3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8" borderId="0" xfId="0" applyNumberFormat="1" applyFill="1"/>
    <xf numFmtId="3" fontId="0" fillId="8" borderId="7" xfId="0" applyNumberFormat="1" applyFill="1" applyBorder="1"/>
    <xf numFmtId="14" fontId="1" fillId="0" borderId="5" xfId="0" applyNumberFormat="1" applyFont="1" applyBorder="1"/>
    <xf numFmtId="0" fontId="1" fillId="3" borderId="0" xfId="0" applyFont="1" applyFill="1"/>
    <xf numFmtId="14" fontId="1" fillId="0" borderId="0" xfId="0" applyNumberFormat="1" applyFont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" fontId="3" fillId="7" borderId="0" xfId="0" applyNumberFormat="1" applyFont="1" applyFill="1"/>
    <xf numFmtId="0" fontId="1" fillId="3" borderId="5" xfId="0" applyFont="1" applyFill="1" applyBorder="1"/>
    <xf numFmtId="0" fontId="1" fillId="7" borderId="5" xfId="0" applyFont="1" applyFill="1" applyBorder="1"/>
    <xf numFmtId="0" fontId="1" fillId="0" borderId="5" xfId="0" applyFont="1" applyBorder="1"/>
    <xf numFmtId="1" fontId="3" fillId="0" borderId="0" xfId="0" applyNumberFormat="1" applyFont="1"/>
    <xf numFmtId="3" fontId="3" fillId="9" borderId="1" xfId="0" applyNumberFormat="1" applyFont="1" applyFill="1" applyBorder="1"/>
    <xf numFmtId="3" fontId="3" fillId="9" borderId="0" xfId="2" applyNumberFormat="1" applyFill="1"/>
    <xf numFmtId="3" fontId="3" fillId="9" borderId="1" xfId="2" applyNumberFormat="1" applyFill="1" applyBorder="1"/>
    <xf numFmtId="3" fontId="1" fillId="9" borderId="5" xfId="2" applyNumberFormat="1" applyFont="1" applyFill="1" applyBorder="1"/>
    <xf numFmtId="3" fontId="1" fillId="9" borderId="1" xfId="2" applyNumberFormat="1" applyFont="1" applyFill="1" applyBorder="1"/>
    <xf numFmtId="3" fontId="1" fillId="9" borderId="1" xfId="0" applyNumberFormat="1" applyFont="1" applyFill="1" applyBorder="1" applyAlignment="1">
      <alignment horizontal="right"/>
    </xf>
    <xf numFmtId="3" fontId="3" fillId="9" borderId="0" xfId="0" applyNumberFormat="1" applyFont="1" applyFill="1"/>
    <xf numFmtId="3" fontId="1" fillId="9" borderId="1" xfId="0" applyNumberFormat="1" applyFont="1" applyFill="1" applyBorder="1"/>
    <xf numFmtId="14" fontId="1" fillId="9" borderId="5" xfId="0" applyNumberFormat="1" applyFont="1" applyFill="1" applyBorder="1"/>
    <xf numFmtId="3" fontId="0" fillId="9" borderId="0" xfId="0" applyNumberFormat="1" applyFill="1"/>
    <xf numFmtId="3" fontId="0" fillId="9" borderId="1" xfId="0" applyNumberFormat="1" applyFill="1" applyBorder="1"/>
    <xf numFmtId="3" fontId="1" fillId="9" borderId="5" xfId="0" applyNumberFormat="1" applyFont="1" applyFill="1" applyBorder="1"/>
    <xf numFmtId="3" fontId="0" fillId="0" borderId="0" xfId="0" quotePrefix="1" applyNumberFormat="1" applyAlignment="1">
      <alignment horizontal="right"/>
    </xf>
    <xf numFmtId="164" fontId="1" fillId="3" borderId="5" xfId="0" applyNumberFormat="1" applyFont="1" applyFill="1" applyBorder="1"/>
    <xf numFmtId="3" fontId="1" fillId="7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9" borderId="5" xfId="0" applyNumberFormat="1" applyFont="1" applyFill="1" applyBorder="1" applyAlignment="1">
      <alignment horizontal="right"/>
    </xf>
    <xf numFmtId="1" fontId="3" fillId="0" borderId="5" xfId="0" applyNumberFormat="1" applyFont="1" applyBorder="1"/>
    <xf numFmtId="3" fontId="0" fillId="10" borderId="0" xfId="0" applyNumberFormat="1" applyFill="1"/>
    <xf numFmtId="1" fontId="3" fillId="9" borderId="0" xfId="0" applyNumberFormat="1" applyFont="1" applyFill="1"/>
    <xf numFmtId="0" fontId="12" fillId="0" borderId="0" xfId="2" applyFont="1"/>
    <xf numFmtId="3" fontId="12" fillId="0" borderId="0" xfId="0" applyNumberFormat="1" applyFont="1"/>
  </cellXfs>
  <cellStyles count="6">
    <cellStyle name="Bad" xfId="1" builtinId="27"/>
    <cellStyle name="Normal" xfId="0" builtinId="0"/>
    <cellStyle name="Normal 2" xfId="2" xr:uid="{00000000-0005-0000-0000-000002000000}"/>
    <cellStyle name="Normal 3" xfId="5" xr:uid="{45EA3354-C43E-476C-8F05-80B45BC453AC}"/>
    <cellStyle name="Normale 2" xfId="3" xr:uid="{00000000-0005-0000-0000-000003000000}"/>
    <cellStyle name="Normale 6" xfId="4" xr:uid="{00000000-0005-0000-0000-000004000000}"/>
  </cellStyles>
  <dxfs count="0"/>
  <tableStyles count="0" defaultTableStyle="TableStyleMedium9" defaultPivotStyle="PivotStyleLight16"/>
  <colors>
    <mruColors>
      <color rgb="FFCCFFC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297180</xdr:colOff>
      <xdr:row>13</xdr:row>
      <xdr:rowOff>114300</xdr:rowOff>
    </xdr:to>
    <xdr:pic>
      <xdr:nvPicPr>
        <xdr:cNvPr id="21653" name="Picture 1">
          <a:extLst>
            <a:ext uri="{FF2B5EF4-FFF2-40B4-BE49-F238E27FC236}">
              <a16:creationId xmlns:a16="http://schemas.microsoft.com/office/drawing/2014/main" id="{EFA9B54F-F254-80E3-DC86-6BA996A02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167640"/>
          <a:ext cx="2164080" cy="212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June.xlsx" TargetMode="External"/><Relationship Id="rId1" Type="http://schemas.openxmlformats.org/officeDocument/2006/relationships/externalLinkPath" Target="Stocks%20NH%20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>
        <row r="31">
          <cell r="E31">
            <v>15667</v>
          </cell>
          <cell r="F31">
            <v>16404</v>
          </cell>
        </row>
        <row r="32">
          <cell r="E32">
            <v>43</v>
          </cell>
          <cell r="F32">
            <v>70</v>
          </cell>
        </row>
        <row r="33">
          <cell r="E33">
            <v>1831</v>
          </cell>
          <cell r="F33">
            <v>2170</v>
          </cell>
        </row>
        <row r="34">
          <cell r="E34"/>
          <cell r="F34"/>
        </row>
        <row r="35">
          <cell r="E35"/>
          <cell r="F35"/>
        </row>
        <row r="36">
          <cell r="E36"/>
          <cell r="F36"/>
        </row>
        <row r="37">
          <cell r="E37"/>
          <cell r="F37"/>
        </row>
        <row r="38">
          <cell r="E38"/>
          <cell r="F38"/>
        </row>
        <row r="39">
          <cell r="E39"/>
          <cell r="F39"/>
        </row>
        <row r="40">
          <cell r="E40"/>
          <cell r="F40"/>
        </row>
        <row r="41">
          <cell r="E41">
            <v>17541</v>
          </cell>
          <cell r="F41">
            <v>18644</v>
          </cell>
        </row>
      </sheetData>
      <sheetData sheetId="2">
        <row r="2">
          <cell r="E2">
            <v>36629.638218923923</v>
          </cell>
          <cell r="F2">
            <v>29827.922077922074</v>
          </cell>
        </row>
        <row r="3">
          <cell r="E3">
            <v>19036.495263468401</v>
          </cell>
          <cell r="F3">
            <v>58157</v>
          </cell>
        </row>
        <row r="4">
          <cell r="E4">
            <v>6639</v>
          </cell>
          <cell r="F4">
            <v>7800</v>
          </cell>
        </row>
        <row r="5">
          <cell r="E5">
            <v>166</v>
          </cell>
          <cell r="F5">
            <v>928</v>
          </cell>
        </row>
        <row r="6">
          <cell r="E6">
            <v>93356</v>
          </cell>
          <cell r="F6">
            <v>133883</v>
          </cell>
        </row>
        <row r="7">
          <cell r="E7">
            <v>61166</v>
          </cell>
          <cell r="F7">
            <v>85310</v>
          </cell>
        </row>
        <row r="8">
          <cell r="E8">
            <v>199633.00500000003</v>
          </cell>
          <cell r="F8">
            <v>261291.58900000001</v>
          </cell>
        </row>
        <row r="9">
          <cell r="E9">
            <v>177000</v>
          </cell>
          <cell r="F9">
            <v>205000</v>
          </cell>
        </row>
        <row r="10">
          <cell r="E10"/>
          <cell r="F10"/>
        </row>
        <row r="11">
          <cell r="E11"/>
          <cell r="F11"/>
        </row>
        <row r="12">
          <cell r="E12">
            <v>42896.27317667639</v>
          </cell>
          <cell r="F12">
            <v>81614.004033469188</v>
          </cell>
        </row>
        <row r="13">
          <cell r="E13">
            <v>10081</v>
          </cell>
          <cell r="F13">
            <v>18630</v>
          </cell>
        </row>
        <row r="14">
          <cell r="E14">
            <v>35788</v>
          </cell>
          <cell r="F14">
            <v>36527</v>
          </cell>
        </row>
        <row r="15">
          <cell r="E15">
            <v>29821</v>
          </cell>
          <cell r="F15">
            <v>11022</v>
          </cell>
        </row>
        <row r="16">
          <cell r="E16">
            <v>712212.41165906866</v>
          </cell>
          <cell r="F16">
            <v>929990.5151113912</v>
          </cell>
        </row>
        <row r="20">
          <cell r="E20">
            <v>5093.365373103712</v>
          </cell>
          <cell r="F20">
            <v>12023</v>
          </cell>
        </row>
        <row r="21">
          <cell r="E21">
            <v>0</v>
          </cell>
          <cell r="F21">
            <v>3</v>
          </cell>
        </row>
        <row r="22">
          <cell r="E22">
            <v>0</v>
          </cell>
          <cell r="F22">
            <v>0</v>
          </cell>
        </row>
        <row r="23">
          <cell r="E23">
            <v>206</v>
          </cell>
          <cell r="F23">
            <v>279</v>
          </cell>
        </row>
        <row r="24">
          <cell r="E24">
            <v>93</v>
          </cell>
          <cell r="F24">
            <v>313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15329</v>
          </cell>
        </row>
        <row r="28">
          <cell r="E28"/>
          <cell r="F28"/>
        </row>
        <row r="29">
          <cell r="E29">
            <v>5023.9449040887512</v>
          </cell>
          <cell r="F29">
            <v>12535.134794012518</v>
          </cell>
        </row>
        <row r="30">
          <cell r="E30">
            <v>0</v>
          </cell>
          <cell r="F30">
            <v>3</v>
          </cell>
        </row>
        <row r="31">
          <cell r="E31">
            <v>43397</v>
          </cell>
          <cell r="F31">
            <v>32383</v>
          </cell>
        </row>
        <row r="32">
          <cell r="E32">
            <v>557</v>
          </cell>
          <cell r="F32">
            <v>0</v>
          </cell>
        </row>
        <row r="33">
          <cell r="E33">
            <v>54370.31027719246</v>
          </cell>
          <cell r="F33">
            <v>72868.134794012527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236</v>
          </cell>
          <cell r="F3">
            <v>2274</v>
          </cell>
        </row>
        <row r="4">
          <cell r="E4">
            <v>14471.911502782932</v>
          </cell>
          <cell r="F4">
            <v>22948.266285714286</v>
          </cell>
        </row>
        <row r="5">
          <cell r="E5">
            <v>13450</v>
          </cell>
          <cell r="F5">
            <v>2954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24162.2</v>
          </cell>
          <cell r="F9">
            <v>7419.7</v>
          </cell>
        </row>
        <row r="10">
          <cell r="E10">
            <v>14392.227272727272</v>
          </cell>
          <cell r="F10">
            <v>15497</v>
          </cell>
        </row>
        <row r="11">
          <cell r="E11">
            <v>7352.5826015377534</v>
          </cell>
          <cell r="F11">
            <v>22609.712624256917</v>
          </cell>
        </row>
        <row r="12">
          <cell r="E12">
            <v>32583.976392996941</v>
          </cell>
          <cell r="F12">
            <v>42161.403243478846</v>
          </cell>
        </row>
        <row r="13">
          <cell r="E13">
            <v>2000</v>
          </cell>
          <cell r="F13">
            <v>3025</v>
          </cell>
        </row>
        <row r="14">
          <cell r="E14">
            <v>219622.81549493226</v>
          </cell>
          <cell r="F14">
            <v>345690.30045806116</v>
          </cell>
        </row>
        <row r="15">
          <cell r="E15">
            <v>24208.558752259793</v>
          </cell>
          <cell r="F15">
            <v>31770.20281457256</v>
          </cell>
        </row>
        <row r="16">
          <cell r="E16">
            <v>0</v>
          </cell>
          <cell r="F16">
            <v>0</v>
          </cell>
        </row>
        <row r="17">
          <cell r="E17">
            <v>54755.21057513915</v>
          </cell>
          <cell r="F17">
            <v>68550.824675324679</v>
          </cell>
        </row>
        <row r="18">
          <cell r="E18">
            <v>49348.183079752867</v>
          </cell>
          <cell r="F18">
            <v>89234.426530612254</v>
          </cell>
        </row>
        <row r="19">
          <cell r="E19">
            <v>11690.853556628335</v>
          </cell>
          <cell r="F19">
            <v>25691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1397.145</v>
          </cell>
          <cell r="F22">
            <v>2713.8359999999998</v>
          </cell>
        </row>
        <row r="23">
          <cell r="E23">
            <v>18561.035250463821</v>
          </cell>
          <cell r="F23">
            <v>19956.731910946197</v>
          </cell>
        </row>
        <row r="24">
          <cell r="E24">
            <v>15348.943348678751</v>
          </cell>
          <cell r="F24">
            <v>23554.409269723059</v>
          </cell>
        </row>
        <row r="25">
          <cell r="E25">
            <v>76789.317254174399</v>
          </cell>
          <cell r="F25">
            <v>77586.78571428571</v>
          </cell>
        </row>
        <row r="26">
          <cell r="E26">
            <v>6186</v>
          </cell>
          <cell r="F26">
            <v>2370</v>
          </cell>
        </row>
        <row r="27">
          <cell r="E27">
            <v>15008</v>
          </cell>
          <cell r="F27">
            <v>20140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36682.272727272728</v>
          </cell>
          <cell r="F30">
            <v>31787.681818181816</v>
          </cell>
        </row>
        <row r="31">
          <cell r="E31">
            <v>73965.178849721706</v>
          </cell>
          <cell r="F31">
            <v>72055.233766233767</v>
          </cell>
        </row>
        <row r="32">
          <cell r="E32">
            <v>712212.41165906866</v>
          </cell>
          <cell r="F32">
            <v>929990.51511139132</v>
          </cell>
        </row>
        <row r="36">
          <cell r="E36">
            <v>0</v>
          </cell>
          <cell r="F36">
            <v>0</v>
          </cell>
        </row>
        <row r="37">
          <cell r="E37">
            <v>23.299724769394437</v>
          </cell>
          <cell r="F37">
            <v>39.586148203895739</v>
          </cell>
        </row>
        <row r="38">
          <cell r="E38">
            <v>97.555947609454506</v>
          </cell>
          <cell r="F38">
            <v>7.9172296407791478</v>
          </cell>
        </row>
        <row r="39">
          <cell r="E39">
            <v>53739.454604813611</v>
          </cell>
          <cell r="F39">
            <v>55822.410735735801</v>
          </cell>
        </row>
        <row r="40">
          <cell r="E40">
            <v>10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15329</v>
          </cell>
        </row>
        <row r="43">
          <cell r="E43">
            <v>500</v>
          </cell>
          <cell r="F43">
            <v>1669.2206804320408</v>
          </cell>
        </row>
        <row r="44">
          <cell r="E44">
            <v>54370.31027719246</v>
          </cell>
          <cell r="F44">
            <v>72868.134794012527</v>
          </cell>
        </row>
      </sheetData>
      <sheetData sheetId="4">
        <row r="2">
          <cell r="E2">
            <v>370.45454545454544</v>
          </cell>
          <cell r="F2">
            <v>34.090909090909093</v>
          </cell>
        </row>
        <row r="3">
          <cell r="E3">
            <v>0</v>
          </cell>
          <cell r="F3">
            <v>0</v>
          </cell>
        </row>
        <row r="4">
          <cell r="E4">
            <v>3236.7115027829313</v>
          </cell>
          <cell r="F4">
            <v>1423.2142857142858</v>
          </cell>
        </row>
        <row r="5">
          <cell r="E5">
            <v>535.22727272727275</v>
          </cell>
          <cell r="F5">
            <v>0</v>
          </cell>
        </row>
        <row r="6">
          <cell r="E6">
            <v>3052.272727272727</v>
          </cell>
          <cell r="F6">
            <v>855.68181818181824</v>
          </cell>
        </row>
        <row r="7">
          <cell r="E7">
            <v>901.13636363636363</v>
          </cell>
          <cell r="F7">
            <v>584.09090909090912</v>
          </cell>
        </row>
        <row r="8">
          <cell r="E8">
            <v>6903.8265306122448</v>
          </cell>
          <cell r="F8">
            <v>6299.6057513914657</v>
          </cell>
        </row>
        <row r="9">
          <cell r="E9"/>
          <cell r="F9"/>
        </row>
        <row r="10">
          <cell r="E10">
            <v>7778.5714285714284</v>
          </cell>
          <cell r="F10">
            <v>12390.653988868275</v>
          </cell>
        </row>
        <row r="11">
          <cell r="E11">
            <v>28.40909090909091</v>
          </cell>
          <cell r="F11">
            <v>2.2727272727272725</v>
          </cell>
        </row>
        <row r="12">
          <cell r="E12">
            <v>3041.2105751391468</v>
          </cell>
          <cell r="F12">
            <v>2787.8246753246754</v>
          </cell>
        </row>
        <row r="13">
          <cell r="E13">
            <v>2331.8413729128015</v>
          </cell>
          <cell r="F13">
            <v>1878.8265306122448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2654.0352504638217</v>
          </cell>
          <cell r="F16">
            <v>1137.7319109461966</v>
          </cell>
        </row>
        <row r="17">
          <cell r="E17">
            <v>2911.317254174397</v>
          </cell>
          <cell r="F17">
            <v>1201.7857142857142</v>
          </cell>
        </row>
        <row r="18">
          <cell r="E18"/>
          <cell r="F18"/>
        </row>
        <row r="19">
          <cell r="E19">
            <v>542.90352504638213</v>
          </cell>
          <cell r="F19">
            <v>142.85714285714286</v>
          </cell>
        </row>
        <row r="20">
          <cell r="E20">
            <v>2341.7207792207791</v>
          </cell>
          <cell r="F20">
            <v>1089.2857142857142</v>
          </cell>
        </row>
        <row r="21">
          <cell r="E21">
            <v>36629.638218923923</v>
          </cell>
          <cell r="F21">
            <v>29827.922077922074</v>
          </cell>
        </row>
      </sheetData>
      <sheetData sheetId="5">
        <row r="2">
          <cell r="E2">
            <v>48</v>
          </cell>
          <cell r="F2">
            <v>0</v>
          </cell>
        </row>
        <row r="3">
          <cell r="E3"/>
          <cell r="F3">
            <v>0</v>
          </cell>
        </row>
        <row r="4">
          <cell r="E4">
            <v>30</v>
          </cell>
          <cell r="F4">
            <v>90</v>
          </cell>
        </row>
        <row r="5">
          <cell r="E5"/>
          <cell r="F5">
            <v>0</v>
          </cell>
        </row>
        <row r="6">
          <cell r="E6">
            <v>436</v>
          </cell>
          <cell r="F6">
            <v>1077</v>
          </cell>
        </row>
        <row r="7">
          <cell r="E7">
            <v>8886.641706840066</v>
          </cell>
          <cell r="F7">
            <v>36533</v>
          </cell>
        </row>
        <row r="8">
          <cell r="E8">
            <v>4704.8535566283363</v>
          </cell>
          <cell r="F8">
            <v>12733</v>
          </cell>
        </row>
        <row r="9">
          <cell r="E9">
            <v>4931</v>
          </cell>
          <cell r="F9">
            <v>7724</v>
          </cell>
        </row>
        <row r="10">
          <cell r="E10">
            <v>19036.495263468401</v>
          </cell>
          <cell r="F10">
            <v>58157</v>
          </cell>
        </row>
        <row r="15">
          <cell r="E15">
            <v>5043.365373103712</v>
          </cell>
          <cell r="F15">
            <v>11662</v>
          </cell>
        </row>
        <row r="16">
          <cell r="E16"/>
          <cell r="F16">
            <v>0</v>
          </cell>
        </row>
        <row r="17">
          <cell r="E17"/>
          <cell r="F17">
            <v>0</v>
          </cell>
        </row>
        <row r="18">
          <cell r="E18"/>
          <cell r="F18">
            <v>361</v>
          </cell>
        </row>
        <row r="19">
          <cell r="E19">
            <v>50</v>
          </cell>
          <cell r="F19">
            <v>0</v>
          </cell>
        </row>
        <row r="20">
          <cell r="E20">
            <v>5093.365373103712</v>
          </cell>
          <cell r="F20">
            <v>12023</v>
          </cell>
        </row>
      </sheetData>
      <sheetData sheetId="6">
        <row r="2">
          <cell r="E2">
            <v>1589</v>
          </cell>
          <cell r="F2">
            <v>1751</v>
          </cell>
        </row>
        <row r="3">
          <cell r="E3">
            <v>879</v>
          </cell>
          <cell r="F3">
            <v>461</v>
          </cell>
        </row>
        <row r="4">
          <cell r="E4">
            <v>0</v>
          </cell>
          <cell r="F4">
            <v>25</v>
          </cell>
        </row>
        <row r="5">
          <cell r="E5">
            <v>1207</v>
          </cell>
          <cell r="F5">
            <v>1476</v>
          </cell>
        </row>
        <row r="6">
          <cell r="E6">
            <v>324</v>
          </cell>
          <cell r="F6">
            <v>1393</v>
          </cell>
        </row>
        <row r="7">
          <cell r="E7">
            <v>1326</v>
          </cell>
          <cell r="F7">
            <v>1184</v>
          </cell>
        </row>
        <row r="8">
          <cell r="E8">
            <v>110</v>
          </cell>
          <cell r="F8">
            <v>327</v>
          </cell>
        </row>
        <row r="9">
          <cell r="E9">
            <v>8</v>
          </cell>
          <cell r="F9">
            <v>84</v>
          </cell>
        </row>
        <row r="10">
          <cell r="E10">
            <v>0</v>
          </cell>
          <cell r="F10">
            <v>0</v>
          </cell>
        </row>
        <row r="11">
          <cell r="E11">
            <v>1196</v>
          </cell>
          <cell r="F11">
            <v>1099</v>
          </cell>
        </row>
        <row r="12">
          <cell r="E12">
            <v>6639</v>
          </cell>
          <cell r="F12">
            <v>7800</v>
          </cell>
        </row>
        <row r="16">
          <cell r="E16">
            <v>0</v>
          </cell>
          <cell r="F16">
            <v>3</v>
          </cell>
        </row>
        <row r="17">
          <cell r="E17">
            <v>0</v>
          </cell>
          <cell r="F17"/>
        </row>
        <row r="18">
          <cell r="E18">
            <v>0</v>
          </cell>
          <cell r="F18"/>
        </row>
        <row r="19">
          <cell r="E19">
            <v>0</v>
          </cell>
          <cell r="F19"/>
        </row>
        <row r="20">
          <cell r="E20">
            <v>0</v>
          </cell>
          <cell r="F20"/>
        </row>
        <row r="21">
          <cell r="E21">
            <v>0</v>
          </cell>
          <cell r="F21">
            <v>3</v>
          </cell>
        </row>
      </sheetData>
      <sheetData sheetId="7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/>
          <cell r="F5"/>
        </row>
        <row r="6">
          <cell r="E6"/>
          <cell r="F6"/>
        </row>
        <row r="7">
          <cell r="E7"/>
          <cell r="F7"/>
        </row>
        <row r="8">
          <cell r="E8"/>
          <cell r="F8"/>
        </row>
        <row r="9">
          <cell r="E9"/>
          <cell r="F9"/>
        </row>
        <row r="10">
          <cell r="E10"/>
          <cell r="F10"/>
        </row>
        <row r="11">
          <cell r="E11"/>
          <cell r="F11"/>
        </row>
        <row r="12">
          <cell r="E12"/>
          <cell r="F12"/>
        </row>
        <row r="13">
          <cell r="E13"/>
          <cell r="F13">
            <v>21</v>
          </cell>
        </row>
        <row r="14">
          <cell r="E14"/>
          <cell r="F14">
            <v>386</v>
          </cell>
        </row>
        <row r="15">
          <cell r="E15"/>
          <cell r="F15"/>
        </row>
        <row r="16">
          <cell r="E16"/>
          <cell r="F16"/>
        </row>
        <row r="17">
          <cell r="E17"/>
          <cell r="F17"/>
        </row>
        <row r="18">
          <cell r="E18">
            <v>166</v>
          </cell>
          <cell r="F18">
            <v>521</v>
          </cell>
        </row>
        <row r="19">
          <cell r="E19"/>
          <cell r="F19"/>
        </row>
        <row r="20">
          <cell r="E20">
            <v>166</v>
          </cell>
          <cell r="F20">
            <v>928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</sheetData>
      <sheetData sheetId="8">
        <row r="2">
          <cell r="E2">
            <v>1904</v>
          </cell>
          <cell r="F2">
            <v>440</v>
          </cell>
        </row>
        <row r="3">
          <cell r="E3">
            <v>2347</v>
          </cell>
          <cell r="F3">
            <v>6596</v>
          </cell>
        </row>
        <row r="4">
          <cell r="E4">
            <v>9</v>
          </cell>
          <cell r="F4">
            <v>54</v>
          </cell>
        </row>
        <row r="5">
          <cell r="E5">
            <v>926</v>
          </cell>
          <cell r="F5">
            <v>2837</v>
          </cell>
        </row>
        <row r="6">
          <cell r="E6"/>
          <cell r="F6"/>
        </row>
        <row r="7">
          <cell r="E7">
            <v>105</v>
          </cell>
          <cell r="F7">
            <v>1268</v>
          </cell>
        </row>
        <row r="8">
          <cell r="E8">
            <v>9519</v>
          </cell>
          <cell r="F8">
            <v>3791</v>
          </cell>
        </row>
        <row r="9">
          <cell r="E9">
            <v>18</v>
          </cell>
          <cell r="F9">
            <v>38</v>
          </cell>
        </row>
        <row r="10">
          <cell r="E10">
            <v>829</v>
          </cell>
          <cell r="F10">
            <v>5199</v>
          </cell>
        </row>
        <row r="11">
          <cell r="E11">
            <v>7712</v>
          </cell>
          <cell r="F11">
            <v>15434</v>
          </cell>
        </row>
        <row r="12">
          <cell r="E12">
            <v>37373</v>
          </cell>
          <cell r="F12">
            <v>49013</v>
          </cell>
        </row>
        <row r="13">
          <cell r="E13">
            <v>375</v>
          </cell>
          <cell r="F13">
            <v>421</v>
          </cell>
        </row>
        <row r="14">
          <cell r="E14">
            <v>8631</v>
          </cell>
          <cell r="F14">
            <v>13581</v>
          </cell>
        </row>
        <row r="15">
          <cell r="E15">
            <v>1459</v>
          </cell>
          <cell r="F15">
            <v>2669</v>
          </cell>
        </row>
        <row r="16">
          <cell r="E16"/>
          <cell r="F16"/>
        </row>
        <row r="17">
          <cell r="E17">
            <v>3398</v>
          </cell>
          <cell r="F17">
            <v>6228</v>
          </cell>
        </row>
        <row r="18">
          <cell r="E18">
            <v>3475</v>
          </cell>
          <cell r="F18">
            <v>10035</v>
          </cell>
        </row>
        <row r="19">
          <cell r="E19">
            <v>1588</v>
          </cell>
          <cell r="F19">
            <v>4597</v>
          </cell>
        </row>
        <row r="20">
          <cell r="E20">
            <v>15</v>
          </cell>
          <cell r="F20">
            <v>0</v>
          </cell>
        </row>
        <row r="21">
          <cell r="E21">
            <v>316</v>
          </cell>
          <cell r="F21">
            <v>2370</v>
          </cell>
        </row>
        <row r="22">
          <cell r="E22"/>
          <cell r="F22"/>
        </row>
        <row r="23">
          <cell r="E23"/>
          <cell r="F23"/>
        </row>
        <row r="24">
          <cell r="E24">
            <v>237</v>
          </cell>
          <cell r="F24">
            <v>704</v>
          </cell>
        </row>
        <row r="25">
          <cell r="E25">
            <v>13120</v>
          </cell>
          <cell r="F25">
            <v>8608</v>
          </cell>
        </row>
        <row r="26">
          <cell r="E26">
            <v>93356</v>
          </cell>
          <cell r="F26">
            <v>133883</v>
          </cell>
        </row>
        <row r="30">
          <cell r="E30">
            <v>2</v>
          </cell>
          <cell r="F30">
            <v>52</v>
          </cell>
        </row>
        <row r="31">
          <cell r="E31"/>
          <cell r="F31"/>
        </row>
        <row r="32">
          <cell r="E32">
            <v>131</v>
          </cell>
          <cell r="F32">
            <v>199</v>
          </cell>
        </row>
        <row r="33">
          <cell r="E33">
            <v>10</v>
          </cell>
          <cell r="F33"/>
        </row>
        <row r="34">
          <cell r="E34"/>
          <cell r="F34"/>
        </row>
        <row r="35">
          <cell r="E35"/>
          <cell r="F35"/>
        </row>
        <row r="36">
          <cell r="E36"/>
          <cell r="F36"/>
        </row>
        <row r="37">
          <cell r="E37">
            <v>63</v>
          </cell>
          <cell r="F37">
            <v>28</v>
          </cell>
        </row>
        <row r="38">
          <cell r="E38">
            <v>206</v>
          </cell>
          <cell r="F38">
            <v>279</v>
          </cell>
        </row>
      </sheetData>
      <sheetData sheetId="9">
        <row r="2">
          <cell r="E2">
            <v>50</v>
          </cell>
          <cell r="F2">
            <v>1887</v>
          </cell>
        </row>
        <row r="3">
          <cell r="E3">
            <v>562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8464</v>
          </cell>
          <cell r="F5">
            <v>7816</v>
          </cell>
        </row>
        <row r="6">
          <cell r="E6">
            <v>223</v>
          </cell>
          <cell r="F6">
            <v>638</v>
          </cell>
        </row>
        <row r="7">
          <cell r="E7">
            <v>1058</v>
          </cell>
          <cell r="F7">
            <v>2106</v>
          </cell>
        </row>
        <row r="8">
          <cell r="E8">
            <v>0</v>
          </cell>
          <cell r="F8">
            <v>0</v>
          </cell>
        </row>
        <row r="9">
          <cell r="E9">
            <v>196</v>
          </cell>
          <cell r="F9">
            <v>564</v>
          </cell>
        </row>
        <row r="10">
          <cell r="E10">
            <v>0</v>
          </cell>
          <cell r="F10">
            <v>0</v>
          </cell>
        </row>
        <row r="11">
          <cell r="E11">
            <v>1295</v>
          </cell>
          <cell r="F11">
            <v>4178</v>
          </cell>
        </row>
        <row r="12">
          <cell r="E12">
            <v>0</v>
          </cell>
          <cell r="F12">
            <v>0</v>
          </cell>
        </row>
        <row r="13">
          <cell r="E13">
            <v>4856</v>
          </cell>
          <cell r="F13">
            <v>7683</v>
          </cell>
        </row>
        <row r="14">
          <cell r="E14">
            <v>6986</v>
          </cell>
          <cell r="F14">
            <v>12572</v>
          </cell>
        </row>
        <row r="15">
          <cell r="E15">
            <v>1005</v>
          </cell>
          <cell r="F15">
            <v>1385</v>
          </cell>
        </row>
        <row r="16">
          <cell r="E16">
            <v>23878</v>
          </cell>
          <cell r="F16">
            <v>36385</v>
          </cell>
        </row>
        <row r="17">
          <cell r="E17">
            <v>0</v>
          </cell>
          <cell r="F17">
            <v>56</v>
          </cell>
        </row>
        <row r="18">
          <cell r="E18">
            <v>460</v>
          </cell>
          <cell r="F18">
            <v>315</v>
          </cell>
        </row>
        <row r="19">
          <cell r="E19">
            <v>9256</v>
          </cell>
          <cell r="F19">
            <v>5552</v>
          </cell>
        </row>
        <row r="20">
          <cell r="E20">
            <v>2877</v>
          </cell>
          <cell r="F20">
            <v>4173</v>
          </cell>
        </row>
        <row r="21">
          <cell r="E21">
            <v>61166</v>
          </cell>
          <cell r="F21">
            <v>85310</v>
          </cell>
        </row>
        <row r="25">
          <cell r="E25">
            <v>93</v>
          </cell>
          <cell r="F25">
            <v>313</v>
          </cell>
        </row>
        <row r="26">
          <cell r="E26">
            <v>93</v>
          </cell>
          <cell r="F26">
            <v>313</v>
          </cell>
        </row>
      </sheetData>
      <sheetData sheetId="10">
        <row r="2">
          <cell r="E2"/>
          <cell r="F2"/>
        </row>
        <row r="3">
          <cell r="E3">
            <v>6545.2</v>
          </cell>
          <cell r="F3">
            <v>13840.052000000001</v>
          </cell>
        </row>
        <row r="4">
          <cell r="E4">
            <v>14643.2</v>
          </cell>
          <cell r="F4">
            <v>3628.7</v>
          </cell>
        </row>
        <row r="5">
          <cell r="E5"/>
          <cell r="F5"/>
        </row>
        <row r="6">
          <cell r="E6">
            <v>2743.8249999999998</v>
          </cell>
          <cell r="F6">
            <v>11114.125</v>
          </cell>
        </row>
        <row r="7">
          <cell r="E7">
            <v>882.5</v>
          </cell>
          <cell r="F7">
            <v>1484.8320000000001</v>
          </cell>
        </row>
        <row r="8">
          <cell r="E8"/>
          <cell r="F8"/>
        </row>
        <row r="9">
          <cell r="E9">
            <v>104984.605</v>
          </cell>
          <cell r="F9">
            <v>168827.51999999999</v>
          </cell>
        </row>
        <row r="10">
          <cell r="E10">
            <v>10434.5</v>
          </cell>
          <cell r="F10">
            <v>8463.6219999999994</v>
          </cell>
        </row>
        <row r="11">
          <cell r="E11"/>
          <cell r="F11"/>
        </row>
        <row r="12">
          <cell r="E12">
            <v>1190.7</v>
          </cell>
          <cell r="F12">
            <v>3182.6</v>
          </cell>
        </row>
        <row r="13">
          <cell r="E13"/>
          <cell r="F13"/>
        </row>
        <row r="14">
          <cell r="E14">
            <v>1397.145</v>
          </cell>
          <cell r="F14">
            <v>2713.8359999999998</v>
          </cell>
        </row>
        <row r="15">
          <cell r="E15">
            <v>11879</v>
          </cell>
          <cell r="F15">
            <v>16424</v>
          </cell>
        </row>
        <row r="16">
          <cell r="E16">
            <v>8932.23</v>
          </cell>
          <cell r="F16">
            <v>11083.302</v>
          </cell>
        </row>
        <row r="17">
          <cell r="E17">
            <v>5855</v>
          </cell>
          <cell r="F17"/>
        </row>
        <row r="18">
          <cell r="E18"/>
          <cell r="F18"/>
        </row>
        <row r="19">
          <cell r="E19">
            <v>30145.1</v>
          </cell>
          <cell r="F19">
            <v>20529</v>
          </cell>
        </row>
        <row r="20">
          <cell r="E20">
            <v>199633.00500000003</v>
          </cell>
          <cell r="F20">
            <v>261291.58900000001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</sheetData>
      <sheetData sheetId="11">
        <row r="2">
          <cell r="F2"/>
        </row>
        <row r="3">
          <cell r="F3"/>
        </row>
        <row r="4">
          <cell r="F4"/>
        </row>
        <row r="5">
          <cell r="F5">
            <v>5000</v>
          </cell>
        </row>
        <row r="6">
          <cell r="F6">
            <v>3000</v>
          </cell>
        </row>
        <row r="7">
          <cell r="F7">
            <v>50000</v>
          </cell>
        </row>
        <row r="8">
          <cell r="F8">
            <v>60000</v>
          </cell>
        </row>
        <row r="9">
          <cell r="F9">
            <v>10000</v>
          </cell>
        </row>
        <row r="10">
          <cell r="F10">
            <v>10000</v>
          </cell>
        </row>
        <row r="11">
          <cell r="F11"/>
        </row>
        <row r="12">
          <cell r="F12">
            <v>1000</v>
          </cell>
        </row>
        <row r="13">
          <cell r="F13">
            <v>1000</v>
          </cell>
        </row>
        <row r="14">
          <cell r="F14">
            <v>40000</v>
          </cell>
        </row>
        <row r="15">
          <cell r="F15">
            <v>20000</v>
          </cell>
        </row>
        <row r="16">
          <cell r="F16"/>
        </row>
        <row r="17">
          <cell r="F17">
            <v>5000</v>
          </cell>
        </row>
        <row r="18">
          <cell r="F18">
            <v>205000</v>
          </cell>
        </row>
        <row r="22">
          <cell r="F22"/>
        </row>
        <row r="23">
          <cell r="F23"/>
        </row>
        <row r="24">
          <cell r="F24"/>
        </row>
        <row r="25">
          <cell r="F25"/>
        </row>
      </sheetData>
      <sheetData sheetId="12">
        <row r="13">
          <cell r="F13">
            <v>15329</v>
          </cell>
        </row>
        <row r="14">
          <cell r="F14">
            <v>15329</v>
          </cell>
        </row>
      </sheetData>
      <sheetData sheetId="13">
        <row r="2">
          <cell r="E2">
            <v>2655.62123790139</v>
          </cell>
          <cell r="F2">
            <v>5074.4967151660094</v>
          </cell>
        </row>
        <row r="3">
          <cell r="E3">
            <v>11.649862384697219</v>
          </cell>
          <cell r="F3">
            <v>16.96549208738389</v>
          </cell>
        </row>
        <row r="4">
          <cell r="E4">
            <v>28188.639066360844</v>
          </cell>
          <cell r="F4">
            <v>56269.126469192903</v>
          </cell>
        </row>
        <row r="5">
          <cell r="E5">
            <v>5093.6496613507061</v>
          </cell>
          <cell r="F5">
            <v>9608.3080872998326</v>
          </cell>
        </row>
        <row r="6">
          <cell r="E6">
            <v>3718.7133486787516</v>
          </cell>
          <cell r="F6">
            <v>6547.1072697230593</v>
          </cell>
        </row>
        <row r="7">
          <cell r="E7">
            <v>3228</v>
          </cell>
          <cell r="F7">
            <v>4098</v>
          </cell>
        </row>
        <row r="8">
          <cell r="E8">
            <v>42896.27317667639</v>
          </cell>
          <cell r="F8">
            <v>81614.004033469188</v>
          </cell>
        </row>
        <row r="12">
          <cell r="E12">
            <v>23.299724769394437</v>
          </cell>
          <cell r="F12">
            <v>39.586148203895739</v>
          </cell>
        </row>
        <row r="13">
          <cell r="E13">
            <v>97.555947609454506</v>
          </cell>
          <cell r="F13">
            <v>7.9172296407791478</v>
          </cell>
        </row>
        <row r="14">
          <cell r="E14">
            <v>4903.0892317099024</v>
          </cell>
          <cell r="F14">
            <v>12481.410735735803</v>
          </cell>
        </row>
        <row r="15">
          <cell r="E15"/>
          <cell r="F15">
            <v>0</v>
          </cell>
        </row>
        <row r="16">
          <cell r="E16">
            <v>0</v>
          </cell>
          <cell r="F16">
            <v>6.2206804320407594</v>
          </cell>
        </row>
        <row r="17">
          <cell r="E17">
            <v>5023.9449040887512</v>
          </cell>
          <cell r="F17">
            <v>12535.134794012518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1029</v>
          </cell>
          <cell r="F3">
            <v>1811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1618</v>
          </cell>
          <cell r="F6">
            <v>6773</v>
          </cell>
        </row>
        <row r="7">
          <cell r="E7">
            <v>10</v>
          </cell>
          <cell r="F7">
            <v>16</v>
          </cell>
        </row>
        <row r="8">
          <cell r="E8">
            <v>3221</v>
          </cell>
          <cell r="F8">
            <v>4834</v>
          </cell>
        </row>
        <row r="9">
          <cell r="E9">
            <v>21</v>
          </cell>
          <cell r="F9">
            <v>115</v>
          </cell>
        </row>
        <row r="10">
          <cell r="E10">
            <v>95</v>
          </cell>
          <cell r="F10">
            <v>192</v>
          </cell>
        </row>
        <row r="11">
          <cell r="E11">
            <v>880</v>
          </cell>
          <cell r="F11">
            <v>827</v>
          </cell>
        </row>
        <row r="12">
          <cell r="E12">
            <v>0</v>
          </cell>
          <cell r="F12">
            <v>0</v>
          </cell>
        </row>
        <row r="13">
          <cell r="E13">
            <v>56</v>
          </cell>
          <cell r="F13">
            <v>41</v>
          </cell>
        </row>
        <row r="14">
          <cell r="E14">
            <v>23</v>
          </cell>
          <cell r="F14">
            <v>10</v>
          </cell>
        </row>
        <row r="15">
          <cell r="E15">
            <v>0</v>
          </cell>
          <cell r="F15">
            <v>0</v>
          </cell>
        </row>
        <row r="16">
          <cell r="E16">
            <v>12</v>
          </cell>
          <cell r="F16">
            <v>4</v>
          </cell>
        </row>
        <row r="17">
          <cell r="E17">
            <v>2361</v>
          </cell>
          <cell r="F17">
            <v>3230</v>
          </cell>
        </row>
        <row r="18">
          <cell r="E18">
            <v>755</v>
          </cell>
          <cell r="F18">
            <v>777</v>
          </cell>
        </row>
        <row r="19">
          <cell r="E19">
            <v>10081</v>
          </cell>
          <cell r="F19">
            <v>18630</v>
          </cell>
        </row>
        <row r="23">
          <cell r="E23">
            <v>0</v>
          </cell>
          <cell r="F23"/>
        </row>
        <row r="24">
          <cell r="E24">
            <v>0</v>
          </cell>
          <cell r="F24"/>
        </row>
        <row r="25">
          <cell r="E25">
            <v>0</v>
          </cell>
          <cell r="F25"/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3</v>
          </cell>
        </row>
        <row r="28">
          <cell r="E28">
            <v>0</v>
          </cell>
          <cell r="F28">
            <v>3</v>
          </cell>
        </row>
      </sheetData>
      <sheetData sheetId="15">
        <row r="2">
          <cell r="E2">
            <v>129</v>
          </cell>
          <cell r="F2">
            <v>333</v>
          </cell>
        </row>
        <row r="3">
          <cell r="E3">
            <v>5345</v>
          </cell>
          <cell r="F3">
            <v>7553</v>
          </cell>
        </row>
        <row r="4">
          <cell r="E4">
            <v>1238</v>
          </cell>
          <cell r="F4">
            <v>1239</v>
          </cell>
        </row>
        <row r="5">
          <cell r="E5">
            <v>18402</v>
          </cell>
          <cell r="F5">
            <v>17861</v>
          </cell>
        </row>
        <row r="6">
          <cell r="E6">
            <v>10386</v>
          </cell>
          <cell r="F6">
            <v>9024</v>
          </cell>
        </row>
        <row r="7">
          <cell r="E7">
            <v>288</v>
          </cell>
          <cell r="F7">
            <v>517</v>
          </cell>
        </row>
        <row r="8">
          <cell r="E8">
            <v>35788</v>
          </cell>
          <cell r="F8">
            <v>36527</v>
          </cell>
        </row>
        <row r="12">
          <cell r="E12">
            <v>43105</v>
          </cell>
          <cell r="F12">
            <v>31477</v>
          </cell>
        </row>
        <row r="13">
          <cell r="E13">
            <v>0</v>
          </cell>
          <cell r="F13">
            <v>0</v>
          </cell>
        </row>
        <row r="14">
          <cell r="E14">
            <v>292</v>
          </cell>
          <cell r="F14">
            <v>906</v>
          </cell>
        </row>
        <row r="15">
          <cell r="E15">
            <v>43397</v>
          </cell>
          <cell r="F15">
            <v>32383</v>
          </cell>
        </row>
      </sheetData>
      <sheetData sheetId="16">
        <row r="2">
          <cell r="E2">
            <v>584</v>
          </cell>
          <cell r="F2">
            <v>1286</v>
          </cell>
        </row>
        <row r="3">
          <cell r="E3">
            <v>13450</v>
          </cell>
          <cell r="F3">
            <v>2954</v>
          </cell>
        </row>
        <row r="4">
          <cell r="E4"/>
          <cell r="F4"/>
        </row>
        <row r="5">
          <cell r="E5"/>
          <cell r="F5"/>
        </row>
        <row r="6">
          <cell r="E6">
            <v>11519</v>
          </cell>
          <cell r="F6">
            <v>4586</v>
          </cell>
        </row>
        <row r="7">
          <cell r="E7"/>
          <cell r="F7">
            <v>29</v>
          </cell>
        </row>
        <row r="8">
          <cell r="E8"/>
          <cell r="F8"/>
        </row>
        <row r="9">
          <cell r="E9"/>
          <cell r="F9"/>
        </row>
        <row r="10">
          <cell r="E10">
            <v>4088</v>
          </cell>
          <cell r="F10">
            <v>2143</v>
          </cell>
        </row>
        <row r="11">
          <cell r="E11">
            <v>180</v>
          </cell>
          <cell r="F11">
            <v>24</v>
          </cell>
        </row>
        <row r="12">
          <cell r="E12">
            <v>29821</v>
          </cell>
          <cell r="F12">
            <v>11022</v>
          </cell>
        </row>
        <row r="16">
          <cell r="E16">
            <v>557</v>
          </cell>
          <cell r="F16"/>
        </row>
        <row r="17">
          <cell r="E17"/>
          <cell r="F17"/>
        </row>
        <row r="18">
          <cell r="E18"/>
          <cell r="F18"/>
        </row>
        <row r="19">
          <cell r="E19">
            <v>557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workbookViewId="0"/>
  </sheetViews>
  <sheetFormatPr defaultColWidth="8.77734375" defaultRowHeight="13.2" x14ac:dyDescent="0.25"/>
  <cols>
    <col min="1" max="2" width="8.77734375" customWidth="1"/>
    <col min="3" max="3" width="18.44140625" customWidth="1"/>
  </cols>
  <sheetData>
    <row r="19" spans="2:7" x14ac:dyDescent="0.25">
      <c r="B19" t="s">
        <v>174</v>
      </c>
      <c r="G19" s="8" t="s">
        <v>145</v>
      </c>
    </row>
    <row r="21" spans="2:7" x14ac:dyDescent="0.25">
      <c r="B21" t="s">
        <v>63</v>
      </c>
      <c r="C21" t="s">
        <v>64</v>
      </c>
    </row>
    <row r="22" spans="2:7" x14ac:dyDescent="0.25">
      <c r="C22" t="s">
        <v>65</v>
      </c>
    </row>
    <row r="23" spans="2:7" x14ac:dyDescent="0.25">
      <c r="C23" t="s">
        <v>92</v>
      </c>
    </row>
    <row r="24" spans="2:7" x14ac:dyDescent="0.25">
      <c r="C24" s="3" t="s">
        <v>120</v>
      </c>
    </row>
    <row r="26" spans="2:7" x14ac:dyDescent="0.25">
      <c r="B26" t="s">
        <v>66</v>
      </c>
      <c r="C26" t="s">
        <v>67</v>
      </c>
      <c r="D26" t="s">
        <v>68</v>
      </c>
    </row>
    <row r="27" spans="2:7" x14ac:dyDescent="0.25">
      <c r="C27" t="s">
        <v>69</v>
      </c>
      <c r="D27" t="s">
        <v>70</v>
      </c>
    </row>
    <row r="28" spans="2:7" x14ac:dyDescent="0.25">
      <c r="C28" t="s">
        <v>71</v>
      </c>
      <c r="D28" t="s">
        <v>72</v>
      </c>
    </row>
    <row r="29" spans="2:7" x14ac:dyDescent="0.25">
      <c r="C29" t="s">
        <v>73</v>
      </c>
      <c r="D29" s="3" t="s">
        <v>88</v>
      </c>
    </row>
    <row r="30" spans="2:7" x14ac:dyDescent="0.25">
      <c r="C30" s="3" t="s">
        <v>137</v>
      </c>
      <c r="D30" t="s">
        <v>74</v>
      </c>
    </row>
    <row r="31" spans="2:7" x14ac:dyDescent="0.25">
      <c r="C31" t="s">
        <v>75</v>
      </c>
      <c r="D31" t="s">
        <v>133</v>
      </c>
    </row>
    <row r="32" spans="2:7" x14ac:dyDescent="0.25">
      <c r="C32" t="s">
        <v>76</v>
      </c>
      <c r="D32" t="s">
        <v>132</v>
      </c>
    </row>
    <row r="33" spans="3:4" x14ac:dyDescent="0.25">
      <c r="C33" t="s">
        <v>77</v>
      </c>
      <c r="D33" t="s">
        <v>78</v>
      </c>
    </row>
    <row r="34" spans="3:4" x14ac:dyDescent="0.25">
      <c r="C34" t="s">
        <v>79</v>
      </c>
      <c r="D34" s="19" t="s">
        <v>87</v>
      </c>
    </row>
    <row r="35" spans="3:4" x14ac:dyDescent="0.25">
      <c r="C35" t="s">
        <v>148</v>
      </c>
      <c r="D35" s="19" t="s">
        <v>147</v>
      </c>
    </row>
    <row r="36" spans="3:4" x14ac:dyDescent="0.25">
      <c r="C36" t="s">
        <v>81</v>
      </c>
      <c r="D36" t="s">
        <v>156</v>
      </c>
    </row>
    <row r="37" spans="3:4" x14ac:dyDescent="0.25">
      <c r="C37" t="s">
        <v>80</v>
      </c>
      <c r="D37" t="s">
        <v>86</v>
      </c>
    </row>
    <row r="38" spans="3:4" x14ac:dyDescent="0.25">
      <c r="C38" t="s">
        <v>82</v>
      </c>
      <c r="D38" t="s">
        <v>85</v>
      </c>
    </row>
    <row r="39" spans="3:4" x14ac:dyDescent="0.25">
      <c r="C39" t="s">
        <v>83</v>
      </c>
      <c r="D39" t="s">
        <v>84</v>
      </c>
    </row>
  </sheetData>
  <phoneticPr fontId="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9"/>
  <sheetViews>
    <sheetView workbookViewId="0"/>
  </sheetViews>
  <sheetFormatPr defaultColWidth="8.77734375" defaultRowHeight="13.2" x14ac:dyDescent="0.25"/>
  <cols>
    <col min="1" max="1" width="24.66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2" ht="13.8" thickBot="1" x14ac:dyDescent="0.3">
      <c r="A1" s="38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2" x14ac:dyDescent="0.25">
      <c r="A2" s="39" t="s">
        <v>4</v>
      </c>
      <c r="B2" s="43" t="str">
        <f t="shared" ref="B2:B21" si="0">IFERROR(((E2/F2)-1), "")</f>
        <v/>
      </c>
      <c r="C2" s="69">
        <f>E2-[1]Germany!E2</f>
        <v>-50</v>
      </c>
      <c r="D2" s="37">
        <f>F2-[1]Germany!F2</f>
        <v>-1887</v>
      </c>
      <c r="E2" s="120">
        <v>0</v>
      </c>
      <c r="F2" s="37">
        <v>0</v>
      </c>
      <c r="G2" s="37">
        <v>0</v>
      </c>
      <c r="H2" s="37">
        <v>0</v>
      </c>
      <c r="I2" s="37"/>
      <c r="J2" s="37"/>
      <c r="K2" s="37"/>
      <c r="L2" s="37"/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59">
        <v>0</v>
      </c>
    </row>
    <row r="3" spans="1:22" x14ac:dyDescent="0.25">
      <c r="A3" s="39" t="s">
        <v>11</v>
      </c>
      <c r="B3" s="43" t="str">
        <f t="shared" si="0"/>
        <v/>
      </c>
      <c r="C3" s="69">
        <f>E3-[1]Germany!E3</f>
        <v>-562</v>
      </c>
      <c r="D3" s="37">
        <f>F3-[1]Germany!F3</f>
        <v>0</v>
      </c>
      <c r="E3" s="120">
        <v>0</v>
      </c>
      <c r="F3" s="37">
        <v>0</v>
      </c>
      <c r="G3" s="37">
        <v>0</v>
      </c>
      <c r="H3" s="37">
        <v>0</v>
      </c>
      <c r="I3" s="37">
        <v>30</v>
      </c>
      <c r="J3" s="37"/>
      <c r="K3" s="37">
        <v>0</v>
      </c>
      <c r="L3" s="37"/>
      <c r="M3" s="37">
        <v>0</v>
      </c>
      <c r="N3" s="37">
        <v>6</v>
      </c>
      <c r="O3" s="37">
        <v>0</v>
      </c>
      <c r="P3" s="37">
        <v>5</v>
      </c>
      <c r="Q3" s="37">
        <v>0</v>
      </c>
      <c r="R3" s="37">
        <v>0</v>
      </c>
      <c r="S3" s="37">
        <v>0</v>
      </c>
      <c r="T3" s="37">
        <v>0</v>
      </c>
      <c r="U3" s="59">
        <v>0</v>
      </c>
    </row>
    <row r="4" spans="1:22" x14ac:dyDescent="0.25">
      <c r="A4" s="39" t="s">
        <v>5</v>
      </c>
      <c r="B4" s="43" t="str">
        <f t="shared" si="0"/>
        <v/>
      </c>
      <c r="C4" s="69">
        <f>E4-[1]Germany!E4</f>
        <v>0</v>
      </c>
      <c r="D4" s="37">
        <f>F4-[1]Germany!F4</f>
        <v>0</v>
      </c>
      <c r="E4" s="120">
        <v>0</v>
      </c>
      <c r="F4" s="37">
        <v>0</v>
      </c>
      <c r="G4" s="37">
        <v>0</v>
      </c>
      <c r="H4" s="37">
        <v>0</v>
      </c>
      <c r="I4" s="37"/>
      <c r="J4" s="37"/>
      <c r="K4" s="37"/>
      <c r="L4" s="37"/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59">
        <v>0</v>
      </c>
    </row>
    <row r="5" spans="1:22" x14ac:dyDescent="0.25">
      <c r="A5" s="39" t="s">
        <v>2</v>
      </c>
      <c r="B5" s="43">
        <f t="shared" si="0"/>
        <v>-0.52624920936116382</v>
      </c>
      <c r="C5" s="69">
        <f>E5-[1]Germany!E5</f>
        <v>-7715</v>
      </c>
      <c r="D5" s="37">
        <f>F5-[1]Germany!F5</f>
        <v>-6235</v>
      </c>
      <c r="E5" s="120">
        <v>749</v>
      </c>
      <c r="F5" s="37">
        <v>1581</v>
      </c>
      <c r="G5" s="37">
        <v>252</v>
      </c>
      <c r="H5" s="37">
        <v>117</v>
      </c>
      <c r="I5" s="37">
        <v>798</v>
      </c>
      <c r="J5" s="37">
        <v>347</v>
      </c>
      <c r="K5" s="37">
        <v>50</v>
      </c>
      <c r="L5" s="37">
        <v>6</v>
      </c>
      <c r="M5" s="37">
        <v>1203</v>
      </c>
      <c r="N5" s="37">
        <v>336</v>
      </c>
      <c r="O5" s="37">
        <v>0</v>
      </c>
      <c r="P5" s="37">
        <v>0</v>
      </c>
      <c r="Q5" s="37">
        <v>0</v>
      </c>
      <c r="R5" s="37">
        <v>70</v>
      </c>
      <c r="S5" s="37">
        <v>3</v>
      </c>
      <c r="T5" s="37">
        <v>0</v>
      </c>
      <c r="U5" s="59">
        <v>6</v>
      </c>
    </row>
    <row r="6" spans="1:22" x14ac:dyDescent="0.25">
      <c r="A6" s="39" t="s">
        <v>12</v>
      </c>
      <c r="B6" s="43">
        <f t="shared" si="0"/>
        <v>-1</v>
      </c>
      <c r="C6" s="69">
        <f>E6-[1]Germany!E6</f>
        <v>-223</v>
      </c>
      <c r="D6" s="37">
        <f>F6-[1]Germany!F6</f>
        <v>-390</v>
      </c>
      <c r="E6" s="120">
        <v>0</v>
      </c>
      <c r="F6" s="37">
        <v>248</v>
      </c>
      <c r="G6" s="37">
        <v>426</v>
      </c>
      <c r="H6" s="37">
        <v>0</v>
      </c>
      <c r="I6" s="37">
        <v>1149</v>
      </c>
      <c r="J6" s="37"/>
      <c r="K6" s="37">
        <v>23</v>
      </c>
      <c r="L6" s="37">
        <v>11</v>
      </c>
      <c r="M6" s="37">
        <v>0</v>
      </c>
      <c r="N6" s="37">
        <v>108</v>
      </c>
      <c r="O6" s="37">
        <v>0</v>
      </c>
      <c r="P6" s="37">
        <v>6</v>
      </c>
      <c r="Q6" s="37">
        <v>0</v>
      </c>
      <c r="R6" s="37">
        <v>1</v>
      </c>
      <c r="S6" s="37">
        <v>30</v>
      </c>
      <c r="T6" s="37">
        <v>0</v>
      </c>
      <c r="U6" s="59">
        <v>5</v>
      </c>
    </row>
    <row r="7" spans="1:22" x14ac:dyDescent="0.25">
      <c r="A7" s="39" t="s">
        <v>9</v>
      </c>
      <c r="B7" s="43">
        <f t="shared" si="0"/>
        <v>-0.93376413570274641</v>
      </c>
      <c r="C7" s="69">
        <f>E7-[1]Germany!E7</f>
        <v>-1017</v>
      </c>
      <c r="D7" s="37">
        <f>F7-[1]Germany!F7</f>
        <v>-1487</v>
      </c>
      <c r="E7" s="120">
        <v>41</v>
      </c>
      <c r="F7" s="37">
        <v>619</v>
      </c>
      <c r="G7" s="37">
        <v>860</v>
      </c>
      <c r="H7" s="37">
        <v>53</v>
      </c>
      <c r="I7" s="37">
        <v>57</v>
      </c>
      <c r="J7" s="37"/>
      <c r="K7" s="37">
        <v>0</v>
      </c>
      <c r="L7" s="37"/>
      <c r="M7" s="37">
        <v>0</v>
      </c>
      <c r="N7" s="37">
        <v>15</v>
      </c>
      <c r="O7" s="37">
        <v>0</v>
      </c>
      <c r="P7" s="37">
        <v>17</v>
      </c>
      <c r="Q7" s="37">
        <v>93</v>
      </c>
      <c r="R7" s="37">
        <v>2</v>
      </c>
      <c r="S7" s="37">
        <v>2</v>
      </c>
      <c r="T7" s="37">
        <v>58</v>
      </c>
      <c r="U7" s="59">
        <v>0</v>
      </c>
    </row>
    <row r="8" spans="1:22" x14ac:dyDescent="0.25">
      <c r="A8" s="39" t="s">
        <v>14</v>
      </c>
      <c r="B8" s="43" t="str">
        <f t="shared" si="0"/>
        <v/>
      </c>
      <c r="C8" s="69">
        <f>E8-[1]Germany!E8</f>
        <v>0</v>
      </c>
      <c r="D8" s="37">
        <f>F8-[1]Germany!F8</f>
        <v>0</v>
      </c>
      <c r="E8" s="120">
        <v>0</v>
      </c>
      <c r="F8" s="37">
        <v>0</v>
      </c>
      <c r="G8" s="37">
        <v>0</v>
      </c>
      <c r="H8" s="37">
        <v>0</v>
      </c>
      <c r="I8" s="37"/>
      <c r="J8" s="37"/>
      <c r="K8" s="37">
        <v>2</v>
      </c>
      <c r="L8" s="37">
        <v>85</v>
      </c>
      <c r="M8" s="37">
        <v>0</v>
      </c>
      <c r="N8" s="37">
        <v>10</v>
      </c>
      <c r="O8" s="37">
        <v>1</v>
      </c>
      <c r="P8" s="37">
        <v>0</v>
      </c>
      <c r="Q8" s="37">
        <v>187</v>
      </c>
      <c r="R8" s="37">
        <v>61</v>
      </c>
      <c r="S8" s="37">
        <v>12</v>
      </c>
      <c r="T8" s="37">
        <v>0</v>
      </c>
      <c r="U8" s="59">
        <v>60</v>
      </c>
    </row>
    <row r="9" spans="1:22" x14ac:dyDescent="0.25">
      <c r="A9" s="39" t="s">
        <v>3</v>
      </c>
      <c r="B9" s="43">
        <f t="shared" si="0"/>
        <v>-0.61926605504587151</v>
      </c>
      <c r="C9" s="69">
        <f>E9-[1]Germany!E9</f>
        <v>-113</v>
      </c>
      <c r="D9" s="37">
        <f>F9-[1]Germany!F9</f>
        <v>-346</v>
      </c>
      <c r="E9" s="120">
        <v>83</v>
      </c>
      <c r="F9" s="37">
        <v>218</v>
      </c>
      <c r="G9" s="37">
        <v>755</v>
      </c>
      <c r="H9" s="37">
        <v>388</v>
      </c>
      <c r="I9" s="37">
        <v>796</v>
      </c>
      <c r="J9" s="37"/>
      <c r="K9" s="37">
        <v>1998</v>
      </c>
      <c r="L9" s="37">
        <v>1204</v>
      </c>
      <c r="M9" s="37">
        <v>844</v>
      </c>
      <c r="N9" s="37">
        <v>874</v>
      </c>
      <c r="O9" s="37">
        <v>160</v>
      </c>
      <c r="P9" s="37">
        <v>1320</v>
      </c>
      <c r="Q9" s="37">
        <v>558</v>
      </c>
      <c r="R9" s="37">
        <v>810</v>
      </c>
      <c r="S9" s="37">
        <v>2884</v>
      </c>
      <c r="T9" s="37">
        <v>428</v>
      </c>
      <c r="U9" s="59">
        <v>1446</v>
      </c>
    </row>
    <row r="10" spans="1:22" x14ac:dyDescent="0.25">
      <c r="A10" s="39" t="s">
        <v>15</v>
      </c>
      <c r="B10" s="43" t="str">
        <f t="shared" si="0"/>
        <v/>
      </c>
      <c r="C10" s="69">
        <f>E10-[1]Germany!E10</f>
        <v>0</v>
      </c>
      <c r="D10" s="37">
        <f>F10-[1]Germany!F10</f>
        <v>0</v>
      </c>
      <c r="E10" s="120">
        <v>0</v>
      </c>
      <c r="F10" s="37">
        <v>0</v>
      </c>
      <c r="G10" s="37">
        <v>0</v>
      </c>
      <c r="H10" s="37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9"/>
    </row>
    <row r="11" spans="1:22" x14ac:dyDescent="0.25">
      <c r="A11" s="39" t="s">
        <v>10</v>
      </c>
      <c r="B11" s="43">
        <f t="shared" si="0"/>
        <v>-0.8332760398762461</v>
      </c>
      <c r="C11" s="69">
        <f>E11-[1]Germany!E11</f>
        <v>-810</v>
      </c>
      <c r="D11" s="37">
        <f>F11-[1]Germany!F11</f>
        <v>-1269</v>
      </c>
      <c r="E11" s="120">
        <v>485</v>
      </c>
      <c r="F11" s="37">
        <v>2909</v>
      </c>
      <c r="G11" s="37">
        <v>2344</v>
      </c>
      <c r="H11" s="37">
        <v>250</v>
      </c>
      <c r="I11" s="37">
        <v>3335</v>
      </c>
      <c r="J11" s="37"/>
      <c r="K11" s="37">
        <v>1763</v>
      </c>
      <c r="L11" s="37">
        <v>5111</v>
      </c>
      <c r="M11" s="37">
        <v>295</v>
      </c>
      <c r="N11" s="37">
        <v>6397</v>
      </c>
      <c r="O11" s="37">
        <v>3305</v>
      </c>
      <c r="P11" s="37">
        <v>1968</v>
      </c>
      <c r="Q11" s="37">
        <v>119</v>
      </c>
      <c r="R11" s="37">
        <v>3312</v>
      </c>
      <c r="S11" s="37">
        <v>2217</v>
      </c>
      <c r="T11" s="37">
        <v>369</v>
      </c>
      <c r="U11" s="59">
        <v>2165</v>
      </c>
      <c r="V11" s="1"/>
    </row>
    <row r="12" spans="1:22" x14ac:dyDescent="0.25">
      <c r="A12" s="39" t="s">
        <v>102</v>
      </c>
      <c r="B12" s="43" t="str">
        <f t="shared" si="0"/>
        <v/>
      </c>
      <c r="C12" s="69">
        <f>E12-[1]Germany!E12</f>
        <v>0</v>
      </c>
      <c r="D12" s="37">
        <f>F12-[1]Germany!F12</f>
        <v>0</v>
      </c>
      <c r="E12" s="120">
        <v>0</v>
      </c>
      <c r="F12" s="37">
        <v>0</v>
      </c>
      <c r="G12" s="37">
        <v>0</v>
      </c>
      <c r="H12" s="37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9"/>
      <c r="V12" s="1"/>
    </row>
    <row r="13" spans="1:22" x14ac:dyDescent="0.25">
      <c r="A13" s="39" t="s">
        <v>27</v>
      </c>
      <c r="B13" s="43">
        <f t="shared" si="0"/>
        <v>-0.54439746300211422</v>
      </c>
      <c r="C13" s="69">
        <f>E13-[1]Germany!E13</f>
        <v>-2701</v>
      </c>
      <c r="D13" s="37">
        <f>F13-[1]Germany!F13</f>
        <v>-2953</v>
      </c>
      <c r="E13" s="120">
        <v>2155</v>
      </c>
      <c r="F13" s="37">
        <v>4730</v>
      </c>
      <c r="G13" s="37">
        <v>1973</v>
      </c>
      <c r="H13" s="37">
        <v>2190</v>
      </c>
      <c r="I13" s="37">
        <v>8585</v>
      </c>
      <c r="J13" s="37">
        <v>1564</v>
      </c>
      <c r="K13" s="37">
        <v>8022</v>
      </c>
      <c r="L13" s="37">
        <v>6145</v>
      </c>
      <c r="M13" s="37">
        <v>7492</v>
      </c>
      <c r="N13" s="37">
        <v>8579</v>
      </c>
      <c r="O13" s="37">
        <v>8830</v>
      </c>
      <c r="P13" s="37">
        <v>7963</v>
      </c>
      <c r="Q13" s="37">
        <v>3846</v>
      </c>
      <c r="R13" s="37">
        <v>7960</v>
      </c>
      <c r="S13" s="37">
        <v>12094</v>
      </c>
      <c r="T13" s="37">
        <v>2770</v>
      </c>
      <c r="U13" s="59">
        <v>6314</v>
      </c>
      <c r="V13" s="1"/>
    </row>
    <row r="14" spans="1:22" x14ac:dyDescent="0.25">
      <c r="A14" s="39" t="s">
        <v>26</v>
      </c>
      <c r="B14" s="43">
        <f t="shared" si="0"/>
        <v>-0.56097277170118687</v>
      </c>
      <c r="C14" s="69">
        <f>E14-[1]Germany!E14</f>
        <v>-3213</v>
      </c>
      <c r="D14" s="37">
        <f>F14-[1]Germany!F14</f>
        <v>-3978</v>
      </c>
      <c r="E14" s="120">
        <v>3773</v>
      </c>
      <c r="F14" s="37">
        <v>8594</v>
      </c>
      <c r="G14" s="37">
        <v>6072</v>
      </c>
      <c r="H14" s="37">
        <v>4986</v>
      </c>
      <c r="I14" s="37">
        <v>13415</v>
      </c>
      <c r="J14" s="37">
        <v>543</v>
      </c>
      <c r="K14" s="37">
        <v>11467</v>
      </c>
      <c r="L14" s="37">
        <v>14730</v>
      </c>
      <c r="M14" s="37">
        <v>15030</v>
      </c>
      <c r="N14" s="37">
        <v>13438</v>
      </c>
      <c r="O14" s="37">
        <v>8514</v>
      </c>
      <c r="P14" s="37">
        <v>6273</v>
      </c>
      <c r="Q14" s="37">
        <v>5166</v>
      </c>
      <c r="R14" s="37">
        <v>10988</v>
      </c>
      <c r="S14" s="37">
        <v>10428</v>
      </c>
      <c r="T14" s="37">
        <v>1440</v>
      </c>
      <c r="U14" s="59">
        <v>5294</v>
      </c>
    </row>
    <row r="15" spans="1:22" x14ac:dyDescent="0.25">
      <c r="A15" s="39" t="s">
        <v>13</v>
      </c>
      <c r="B15" s="43">
        <f t="shared" si="0"/>
        <v>-0.1836283185840708</v>
      </c>
      <c r="C15" s="69">
        <f>E15-[1]Germany!E15</f>
        <v>-636</v>
      </c>
      <c r="D15" s="37">
        <f>F15-[1]Germany!F15</f>
        <v>-933</v>
      </c>
      <c r="E15" s="120">
        <v>369</v>
      </c>
      <c r="F15" s="37">
        <v>452</v>
      </c>
      <c r="G15" s="37">
        <v>501</v>
      </c>
      <c r="H15" s="37">
        <v>226</v>
      </c>
      <c r="I15" s="37">
        <v>865</v>
      </c>
      <c r="J15" s="37">
        <v>30</v>
      </c>
      <c r="K15" s="37">
        <v>1477</v>
      </c>
      <c r="L15" s="37">
        <v>549</v>
      </c>
      <c r="M15" s="37">
        <v>1047</v>
      </c>
      <c r="N15" s="37">
        <v>221</v>
      </c>
      <c r="O15" s="37">
        <v>15</v>
      </c>
      <c r="P15" s="37">
        <v>229</v>
      </c>
      <c r="Q15" s="37">
        <v>70</v>
      </c>
      <c r="R15" s="37">
        <v>171</v>
      </c>
      <c r="S15" s="37">
        <v>10</v>
      </c>
      <c r="T15" s="37">
        <v>0</v>
      </c>
      <c r="U15" s="59">
        <v>3</v>
      </c>
    </row>
    <row r="16" spans="1:22" x14ac:dyDescent="0.25">
      <c r="A16" s="39" t="s">
        <v>135</v>
      </c>
      <c r="B16" s="43">
        <f t="shared" si="0"/>
        <v>-0.4936414819481082</v>
      </c>
      <c r="C16" s="69">
        <f>E16-[1]Germany!E16</f>
        <v>-11017</v>
      </c>
      <c r="D16" s="37">
        <f>F16-[1]Germany!F16</f>
        <v>-10986</v>
      </c>
      <c r="E16" s="120">
        <v>12861</v>
      </c>
      <c r="F16" s="37">
        <v>25399</v>
      </c>
      <c r="G16" s="37">
        <v>17005</v>
      </c>
      <c r="H16" s="37">
        <v>8670</v>
      </c>
      <c r="I16" s="37">
        <v>24771</v>
      </c>
      <c r="J16" s="37">
        <v>7748</v>
      </c>
      <c r="K16" s="37">
        <v>18977</v>
      </c>
      <c r="L16" s="37">
        <v>10356</v>
      </c>
      <c r="M16" s="37">
        <v>6046</v>
      </c>
      <c r="N16" s="37">
        <v>5395</v>
      </c>
      <c r="O16" s="37">
        <v>3920</v>
      </c>
      <c r="P16" s="37">
        <v>2779</v>
      </c>
      <c r="Q16" s="37">
        <v>1346</v>
      </c>
      <c r="R16" s="37">
        <v>3394</v>
      </c>
      <c r="S16" s="37">
        <v>1559</v>
      </c>
      <c r="T16" s="37">
        <v>606</v>
      </c>
      <c r="U16" s="59">
        <v>12</v>
      </c>
    </row>
    <row r="17" spans="1:21" x14ac:dyDescent="0.25">
      <c r="A17" s="39" t="s">
        <v>91</v>
      </c>
      <c r="B17" s="43" t="str">
        <f t="shared" si="0"/>
        <v/>
      </c>
      <c r="C17" s="69">
        <f>E17-[1]Germany!E17</f>
        <v>0</v>
      </c>
      <c r="D17" s="37">
        <f>F17-[1]Germany!F17</f>
        <v>-56</v>
      </c>
      <c r="E17" s="120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/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59">
        <v>0</v>
      </c>
    </row>
    <row r="18" spans="1:21" x14ac:dyDescent="0.25">
      <c r="A18" s="39" t="s">
        <v>99</v>
      </c>
      <c r="B18" s="43" t="str">
        <f t="shared" si="0"/>
        <v/>
      </c>
      <c r="C18" s="69">
        <f>E18-[1]Germany!E18</f>
        <v>-318</v>
      </c>
      <c r="D18" s="37">
        <f>F18-[1]Germany!F18</f>
        <v>-315</v>
      </c>
      <c r="E18" s="120">
        <v>142</v>
      </c>
      <c r="F18" s="37">
        <v>0</v>
      </c>
      <c r="G18" s="37">
        <v>0</v>
      </c>
      <c r="H18" s="37">
        <v>0</v>
      </c>
      <c r="I18" s="37">
        <v>116</v>
      </c>
      <c r="J18" s="37"/>
      <c r="K18" s="37">
        <v>0</v>
      </c>
      <c r="L18" s="37">
        <v>42</v>
      </c>
      <c r="M18" s="37">
        <v>0</v>
      </c>
      <c r="N18" s="37">
        <v>5</v>
      </c>
      <c r="O18" s="37">
        <v>0</v>
      </c>
      <c r="P18" s="37">
        <v>36</v>
      </c>
      <c r="Q18" s="37">
        <v>28</v>
      </c>
      <c r="R18" s="37">
        <v>47</v>
      </c>
      <c r="S18" s="37">
        <v>40</v>
      </c>
      <c r="T18" s="37">
        <v>0</v>
      </c>
      <c r="U18" s="59">
        <v>26</v>
      </c>
    </row>
    <row r="19" spans="1:21" x14ac:dyDescent="0.25">
      <c r="A19" s="39" t="s">
        <v>144</v>
      </c>
      <c r="B19" s="43">
        <f t="shared" si="0"/>
        <v>0.17391304347826098</v>
      </c>
      <c r="C19" s="69">
        <f>E19-[1]Germany!E19</f>
        <v>-5017</v>
      </c>
      <c r="D19" s="37">
        <f>F19-[1]Germany!F19</f>
        <v>-1941</v>
      </c>
      <c r="E19" s="120">
        <v>4239</v>
      </c>
      <c r="F19" s="37">
        <v>3611</v>
      </c>
      <c r="G19" s="37">
        <v>2849</v>
      </c>
      <c r="H19" s="37">
        <v>2481</v>
      </c>
      <c r="I19" s="37">
        <v>4888</v>
      </c>
      <c r="J19" s="37">
        <v>240</v>
      </c>
      <c r="K19" s="37">
        <v>2237</v>
      </c>
      <c r="L19" s="37">
        <v>2162</v>
      </c>
      <c r="M19" s="37">
        <v>2145</v>
      </c>
      <c r="N19" s="37">
        <v>762</v>
      </c>
      <c r="O19" s="37">
        <v>104</v>
      </c>
      <c r="P19" s="37">
        <v>558</v>
      </c>
      <c r="Q19" s="37">
        <v>262</v>
      </c>
      <c r="R19" s="37">
        <v>406</v>
      </c>
      <c r="S19" s="37">
        <v>258</v>
      </c>
      <c r="T19" s="37">
        <v>90</v>
      </c>
      <c r="U19" s="59">
        <v>0</v>
      </c>
    </row>
    <row r="20" spans="1:21" ht="13.8" thickBot="1" x14ac:dyDescent="0.3">
      <c r="A20" s="40" t="s">
        <v>6</v>
      </c>
      <c r="B20" s="44">
        <f t="shared" si="0"/>
        <v>2.6324786324786325</v>
      </c>
      <c r="C20" s="69">
        <f>E20-[1]Germany!E20</f>
        <v>-1177</v>
      </c>
      <c r="D20" s="37">
        <f>F20-[1]Germany!F20</f>
        <v>-3705</v>
      </c>
      <c r="E20" s="120">
        <v>1700</v>
      </c>
      <c r="F20" s="37">
        <v>468</v>
      </c>
      <c r="G20" s="37">
        <v>175</v>
      </c>
      <c r="H20" s="37">
        <v>18</v>
      </c>
      <c r="I20" s="37">
        <v>475</v>
      </c>
      <c r="J20" s="37"/>
      <c r="K20" s="36">
        <v>68</v>
      </c>
      <c r="L20" s="36">
        <v>156</v>
      </c>
      <c r="M20" s="36">
        <v>480</v>
      </c>
      <c r="N20" s="36">
        <v>535</v>
      </c>
      <c r="O20" s="36">
        <v>332</v>
      </c>
      <c r="P20" s="36">
        <v>43</v>
      </c>
      <c r="Q20" s="36">
        <v>214</v>
      </c>
      <c r="R20" s="36">
        <v>275</v>
      </c>
      <c r="S20" s="36">
        <v>140</v>
      </c>
      <c r="T20" s="36">
        <v>214</v>
      </c>
      <c r="U20" s="60">
        <v>96</v>
      </c>
    </row>
    <row r="21" spans="1:21" ht="13.8" thickBot="1" x14ac:dyDescent="0.3">
      <c r="A21" s="41" t="s">
        <v>94</v>
      </c>
      <c r="B21" s="73">
        <f t="shared" si="0"/>
        <v>-0.45530320096663868</v>
      </c>
      <c r="C21" s="64">
        <f>E21-[1]Germany!E21</f>
        <v>-34569</v>
      </c>
      <c r="D21" s="42">
        <f>F21-[1]Germany!F21</f>
        <v>-36481</v>
      </c>
      <c r="E21" s="125">
        <f t="shared" ref="E21:J21" si="1">SUM(E2:E20)</f>
        <v>26597</v>
      </c>
      <c r="F21" s="42">
        <f t="shared" si="1"/>
        <v>48829</v>
      </c>
      <c r="G21" s="42">
        <f t="shared" si="1"/>
        <v>33212</v>
      </c>
      <c r="H21" s="42">
        <f t="shared" si="1"/>
        <v>19379</v>
      </c>
      <c r="I21" s="42">
        <f t="shared" si="1"/>
        <v>59280</v>
      </c>
      <c r="J21" s="42">
        <f t="shared" si="1"/>
        <v>10472</v>
      </c>
      <c r="K21" s="42">
        <v>46084</v>
      </c>
      <c r="L21" s="42">
        <f>SUM(L2:L20)</f>
        <v>40557</v>
      </c>
      <c r="M21" s="42">
        <f>SUM(M2:M20)</f>
        <v>34582</v>
      </c>
      <c r="N21" s="42">
        <f>SUM(N2:N20)</f>
        <v>36681</v>
      </c>
      <c r="O21" s="42">
        <f>SUM(O2:O20)</f>
        <v>25181</v>
      </c>
      <c r="P21" s="42">
        <f t="shared" ref="P21:U21" si="2">SUM(P2:P20)</f>
        <v>21197</v>
      </c>
      <c r="Q21" s="42">
        <f t="shared" si="2"/>
        <v>11889</v>
      </c>
      <c r="R21" s="42">
        <f t="shared" si="2"/>
        <v>27497</v>
      </c>
      <c r="S21" s="42">
        <f t="shared" si="2"/>
        <v>29677</v>
      </c>
      <c r="T21" s="42">
        <f t="shared" si="2"/>
        <v>5975</v>
      </c>
      <c r="U21" s="34">
        <f t="shared" si="2"/>
        <v>15427</v>
      </c>
    </row>
    <row r="22" spans="1:21" x14ac:dyDescent="0.25">
      <c r="K22" s="1"/>
    </row>
    <row r="23" spans="1:21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8" customFormat="1" ht="13.8" thickBot="1" x14ac:dyDescent="0.3">
      <c r="A24" s="49" t="s">
        <v>25</v>
      </c>
      <c r="B24" s="110" t="s">
        <v>175</v>
      </c>
      <c r="C24" s="111" t="s">
        <v>176</v>
      </c>
      <c r="D24" s="112" t="s">
        <v>167</v>
      </c>
      <c r="E24" s="122">
        <v>45108</v>
      </c>
      <c r="F24" s="105">
        <v>44743</v>
      </c>
      <c r="G24" s="105">
        <v>44378</v>
      </c>
      <c r="H24" s="105">
        <v>44013</v>
      </c>
      <c r="I24" s="105">
        <v>43647</v>
      </c>
      <c r="J24" s="105">
        <v>43282</v>
      </c>
      <c r="K24" s="24">
        <v>42917</v>
      </c>
      <c r="L24" s="24">
        <v>42552</v>
      </c>
      <c r="M24" s="24">
        <v>42186</v>
      </c>
      <c r="N24" s="24">
        <v>41821</v>
      </c>
      <c r="O24" s="24">
        <v>41456</v>
      </c>
      <c r="P24" s="24">
        <v>41091</v>
      </c>
      <c r="Q24" s="24">
        <v>40725</v>
      </c>
      <c r="R24" s="24">
        <v>40360</v>
      </c>
      <c r="S24" s="24">
        <v>39995</v>
      </c>
      <c r="T24" s="24">
        <v>39630</v>
      </c>
      <c r="U24" s="25">
        <v>39264</v>
      </c>
    </row>
    <row r="25" spans="1:21" s="48" customFormat="1" ht="13.8" thickBot="1" x14ac:dyDescent="0.3">
      <c r="A25" s="53" t="s">
        <v>6</v>
      </c>
      <c r="B25" s="86">
        <f>IFERROR(((E25/F25)-1), "")</f>
        <v>-1</v>
      </c>
      <c r="C25" s="68">
        <f>E25-[1]Germany!E25</f>
        <v>-93</v>
      </c>
      <c r="D25" s="55">
        <f>F25-[1]Germany!F25</f>
        <v>-239</v>
      </c>
      <c r="E25" s="116">
        <v>0</v>
      </c>
      <c r="F25" s="55">
        <v>74</v>
      </c>
      <c r="G25" s="55">
        <v>0</v>
      </c>
      <c r="H25" s="55"/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60</v>
      </c>
      <c r="Q25" s="55">
        <v>0</v>
      </c>
      <c r="R25" s="55">
        <v>63</v>
      </c>
      <c r="S25" s="55">
        <v>0</v>
      </c>
      <c r="T25" s="55">
        <v>49</v>
      </c>
      <c r="U25" s="62">
        <v>0</v>
      </c>
    </row>
    <row r="26" spans="1:21" s="48" customFormat="1" ht="13.8" thickBot="1" x14ac:dyDescent="0.3">
      <c r="A26" s="56" t="s">
        <v>94</v>
      </c>
      <c r="B26" s="57">
        <f>IFERROR(((E26/F26)-1), "")</f>
        <v>-1</v>
      </c>
      <c r="C26" s="80">
        <f>E26-[1]Germany!E26</f>
        <v>-93</v>
      </c>
      <c r="D26" s="78">
        <f>F26-[1]Germany!F26</f>
        <v>-239</v>
      </c>
      <c r="E26" s="117">
        <v>0</v>
      </c>
      <c r="F26" s="78">
        <v>74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f>SUM(M25)</f>
        <v>0</v>
      </c>
      <c r="N26" s="78">
        <f>SUM(N25)</f>
        <v>0</v>
      </c>
      <c r="O26" s="78">
        <v>0</v>
      </c>
      <c r="P26" s="78">
        <f>SUM(P25)</f>
        <v>60</v>
      </c>
      <c r="Q26" s="78">
        <v>0</v>
      </c>
      <c r="R26" s="78">
        <f>SUM(R25)</f>
        <v>63</v>
      </c>
      <c r="S26" s="78">
        <f>SUM(S25)</f>
        <v>0</v>
      </c>
      <c r="T26" s="58">
        <f>SUM(T25)</f>
        <v>49</v>
      </c>
      <c r="U26" s="63">
        <v>0</v>
      </c>
    </row>
    <row r="27" spans="1:21" s="48" customFormat="1" x14ac:dyDescent="0.25"/>
    <row r="28" spans="1:21" s="48" customFormat="1" x14ac:dyDescent="0.25"/>
    <row r="29" spans="1:21" s="48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7"/>
  <sheetViews>
    <sheetView workbookViewId="0"/>
  </sheetViews>
  <sheetFormatPr defaultColWidth="8.77734375" defaultRowHeight="13.2" x14ac:dyDescent="0.25"/>
  <cols>
    <col min="1" max="1" width="25.441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3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3" x14ac:dyDescent="0.25">
      <c r="A2" s="20" t="s">
        <v>20</v>
      </c>
      <c r="B2" s="26" t="str">
        <f t="shared" ref="B2:B20" si="0">IFERROR(((E2/F2)-1), "")</f>
        <v/>
      </c>
      <c r="C2" s="45">
        <f>E2-[1]Italy!E2</f>
        <v>0</v>
      </c>
      <c r="D2" s="1">
        <f>F2-[1]Italy!F2</f>
        <v>0</v>
      </c>
      <c r="E2" s="123"/>
      <c r="F2" s="1">
        <v>0</v>
      </c>
      <c r="G2" s="1"/>
      <c r="H2" s="1"/>
      <c r="I2" s="1">
        <v>0</v>
      </c>
      <c r="J2" s="1">
        <v>0</v>
      </c>
      <c r="K2" s="1">
        <v>0</v>
      </c>
      <c r="L2" s="1">
        <v>0</v>
      </c>
      <c r="M2" s="1">
        <v>0</v>
      </c>
      <c r="N2" s="1"/>
      <c r="O2" s="1"/>
      <c r="P2" s="1"/>
      <c r="Q2" s="1">
        <v>0</v>
      </c>
      <c r="R2" s="1"/>
      <c r="S2" s="1"/>
      <c r="T2" s="1"/>
      <c r="U2" s="28"/>
    </row>
    <row r="3" spans="1:23" x14ac:dyDescent="0.25">
      <c r="A3" s="20" t="s">
        <v>11</v>
      </c>
      <c r="B3" s="26">
        <f t="shared" si="0"/>
        <v>-0.63756281407035176</v>
      </c>
      <c r="C3" s="45">
        <f>E3-[1]Italy!E3</f>
        <v>-4294.8999999999996</v>
      </c>
      <c r="D3" s="1">
        <f>F3-[1]Italy!F3</f>
        <v>-7631.2520000000013</v>
      </c>
      <c r="E3" s="123">
        <v>2250.3000000000002</v>
      </c>
      <c r="F3" s="1">
        <v>6208.8</v>
      </c>
      <c r="G3" s="1">
        <v>2370.6</v>
      </c>
      <c r="H3" s="1">
        <v>2396</v>
      </c>
      <c r="I3" s="1">
        <v>12197.300000000001</v>
      </c>
      <c r="J3" s="1">
        <v>20</v>
      </c>
      <c r="K3" s="1">
        <v>830</v>
      </c>
      <c r="L3" s="1">
        <v>165</v>
      </c>
      <c r="M3" s="1">
        <v>1969</v>
      </c>
      <c r="N3" s="1">
        <v>1613</v>
      </c>
      <c r="O3" s="1">
        <v>1</v>
      </c>
      <c r="P3" s="1">
        <v>330</v>
      </c>
      <c r="Q3" s="1">
        <v>260</v>
      </c>
      <c r="R3" s="1">
        <v>1990</v>
      </c>
      <c r="S3" s="1">
        <v>168</v>
      </c>
      <c r="T3" s="1">
        <v>46</v>
      </c>
      <c r="U3" s="28">
        <v>0</v>
      </c>
      <c r="W3" s="1"/>
    </row>
    <row r="4" spans="1:23" x14ac:dyDescent="0.25">
      <c r="A4" s="39" t="s">
        <v>62</v>
      </c>
      <c r="B4" s="26">
        <f t="shared" si="0"/>
        <v>4.9289080911233309</v>
      </c>
      <c r="C4" s="45">
        <f>E4-[1]Italy!E4</f>
        <v>-11624.2</v>
      </c>
      <c r="D4" s="1">
        <f>F4-[1]Italy!F4</f>
        <v>-3119.5</v>
      </c>
      <c r="E4" s="123">
        <v>3019</v>
      </c>
      <c r="F4" s="1">
        <v>509.2</v>
      </c>
      <c r="G4" s="1">
        <v>373.7</v>
      </c>
      <c r="H4" s="1"/>
      <c r="I4" s="1">
        <v>18</v>
      </c>
      <c r="J4" s="1">
        <v>0</v>
      </c>
      <c r="K4" s="1">
        <v>0</v>
      </c>
      <c r="L4" s="1">
        <v>10</v>
      </c>
      <c r="M4" s="1">
        <v>99</v>
      </c>
      <c r="N4" s="1">
        <v>110</v>
      </c>
      <c r="O4" s="1"/>
      <c r="P4" s="1"/>
      <c r="Q4" s="1"/>
      <c r="R4" s="1"/>
      <c r="S4" s="1"/>
      <c r="T4" s="1"/>
      <c r="U4" s="28"/>
      <c r="W4" s="1"/>
    </row>
    <row r="5" spans="1:23" x14ac:dyDescent="0.25">
      <c r="A5" s="20" t="s">
        <v>2</v>
      </c>
      <c r="B5" s="26" t="str">
        <f t="shared" si="0"/>
        <v/>
      </c>
      <c r="C5" s="45">
        <f>E5-[1]Italy!E5</f>
        <v>0</v>
      </c>
      <c r="D5" s="1">
        <f>F5-[1]Italy!F5</f>
        <v>0</v>
      </c>
      <c r="E5" s="123"/>
      <c r="F5" s="1"/>
      <c r="G5" s="1"/>
      <c r="H5" s="1"/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/>
      <c r="P5" s="1"/>
      <c r="Q5" s="1"/>
      <c r="R5" s="1"/>
      <c r="S5" s="1"/>
      <c r="T5" s="1"/>
      <c r="U5" s="28"/>
      <c r="W5" s="1"/>
    </row>
    <row r="6" spans="1:23" x14ac:dyDescent="0.25">
      <c r="A6" s="20" t="s">
        <v>12</v>
      </c>
      <c r="B6" s="26">
        <f t="shared" si="0"/>
        <v>-0.9931535120778312</v>
      </c>
      <c r="C6" s="45">
        <f>E6-[1]Italy!E6</f>
        <v>-2733.8249999999998</v>
      </c>
      <c r="D6" s="1">
        <f>F6-[1]Italy!F6</f>
        <v>-9653.5221166413485</v>
      </c>
      <c r="E6" s="123">
        <v>10</v>
      </c>
      <c r="F6" s="1">
        <v>1460.6028833586513</v>
      </c>
      <c r="G6" s="1">
        <v>4292</v>
      </c>
      <c r="H6" s="1">
        <v>1046</v>
      </c>
      <c r="I6" s="1">
        <v>4545.2</v>
      </c>
      <c r="J6" s="1">
        <v>34</v>
      </c>
      <c r="K6" s="1">
        <v>2226</v>
      </c>
      <c r="L6" s="1">
        <v>4058</v>
      </c>
      <c r="M6" s="1">
        <v>1265</v>
      </c>
      <c r="N6" s="1">
        <v>6509</v>
      </c>
      <c r="O6" s="1">
        <v>48</v>
      </c>
      <c r="P6" s="1">
        <v>666</v>
      </c>
      <c r="Q6" s="1">
        <v>1198</v>
      </c>
      <c r="R6" s="1">
        <v>754</v>
      </c>
      <c r="S6" s="1">
        <v>656</v>
      </c>
      <c r="T6" s="1">
        <v>40</v>
      </c>
      <c r="U6" s="28">
        <v>196</v>
      </c>
      <c r="W6" s="1"/>
    </row>
    <row r="7" spans="1:23" x14ac:dyDescent="0.25">
      <c r="A7" s="20" t="s">
        <v>9</v>
      </c>
      <c r="B7" s="26">
        <f t="shared" si="0"/>
        <v>-0.12315270935960587</v>
      </c>
      <c r="C7" s="45">
        <f>E7-[1]Italy!E7</f>
        <v>-526.5</v>
      </c>
      <c r="D7" s="1">
        <f>F7-[1]Italy!F7</f>
        <v>-1078.8320000000001</v>
      </c>
      <c r="E7" s="123">
        <v>356</v>
      </c>
      <c r="F7" s="1">
        <v>406</v>
      </c>
      <c r="G7" s="1"/>
      <c r="H7" s="1"/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18</v>
      </c>
      <c r="O7" s="1"/>
      <c r="P7" s="1"/>
      <c r="Q7" s="1"/>
      <c r="R7" s="1"/>
      <c r="S7" s="1"/>
      <c r="T7" s="1"/>
      <c r="U7" s="28"/>
      <c r="W7" s="1"/>
    </row>
    <row r="8" spans="1:23" x14ac:dyDescent="0.25">
      <c r="A8" s="20" t="s">
        <v>14</v>
      </c>
      <c r="B8" s="26" t="str">
        <f t="shared" si="0"/>
        <v/>
      </c>
      <c r="C8" s="45">
        <f>E8-[1]Italy!E8</f>
        <v>0</v>
      </c>
      <c r="D8" s="1">
        <f>F8-[1]Italy!F8</f>
        <v>0</v>
      </c>
      <c r="E8" s="123"/>
      <c r="F8" s="1"/>
      <c r="G8" s="1"/>
      <c r="H8" s="1"/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/>
      <c r="P8" s="1"/>
      <c r="Q8" s="1"/>
      <c r="R8" s="1">
        <v>304</v>
      </c>
      <c r="S8" s="1">
        <v>31</v>
      </c>
      <c r="T8" s="1">
        <v>0</v>
      </c>
      <c r="U8" s="28">
        <v>0</v>
      </c>
      <c r="W8" s="1"/>
    </row>
    <row r="9" spans="1:23" x14ac:dyDescent="0.25">
      <c r="A9" s="20" t="s">
        <v>3</v>
      </c>
      <c r="B9" s="26">
        <f t="shared" si="0"/>
        <v>-0.41398774448336306</v>
      </c>
      <c r="C9" s="45">
        <f>E9-[1]Italy!E9</f>
        <v>-37461.235000000001</v>
      </c>
      <c r="D9" s="1">
        <f>F9-[1]Italy!F9</f>
        <v>-53602.335945665822</v>
      </c>
      <c r="E9" s="123">
        <v>67523.37</v>
      </c>
      <c r="F9" s="1">
        <v>115225.18405433417</v>
      </c>
      <c r="G9" s="1">
        <v>108070.71900000001</v>
      </c>
      <c r="H9" s="1">
        <v>104344</v>
      </c>
      <c r="I9" s="1">
        <v>146736.59999999998</v>
      </c>
      <c r="J9" s="1">
        <v>18562.3</v>
      </c>
      <c r="K9" s="74">
        <v>159586</v>
      </c>
      <c r="L9" s="74">
        <v>122966</v>
      </c>
      <c r="M9" s="74">
        <v>122902</v>
      </c>
      <c r="N9" s="74">
        <v>107531</v>
      </c>
      <c r="O9" s="74">
        <v>62721</v>
      </c>
      <c r="P9" s="74">
        <v>104536</v>
      </c>
      <c r="Q9" s="74">
        <v>86506</v>
      </c>
      <c r="R9" s="74">
        <v>83760</v>
      </c>
      <c r="S9" s="74">
        <v>111632</v>
      </c>
      <c r="T9" s="1">
        <v>58133</v>
      </c>
      <c r="U9" s="28">
        <v>58385</v>
      </c>
      <c r="W9" s="1"/>
    </row>
    <row r="10" spans="1:23" x14ac:dyDescent="0.25">
      <c r="A10" s="20" t="s">
        <v>17</v>
      </c>
      <c r="B10" s="26">
        <f t="shared" si="0"/>
        <v>0.64603940949122474</v>
      </c>
      <c r="C10" s="45">
        <f>E10-[1]Italy!E10</f>
        <v>-7836.5560000000005</v>
      </c>
      <c r="D10" s="1">
        <f>F10-[1]Italy!F10</f>
        <v>-6885.3219999999992</v>
      </c>
      <c r="E10" s="123">
        <v>2597.944</v>
      </c>
      <c r="F10" s="1">
        <v>1578.3</v>
      </c>
      <c r="G10" s="1">
        <v>6913</v>
      </c>
      <c r="H10" s="1">
        <v>4872</v>
      </c>
      <c r="I10" s="1">
        <v>6108.2000000000007</v>
      </c>
      <c r="J10" s="1">
        <v>4132.2</v>
      </c>
      <c r="K10" s="74">
        <v>858</v>
      </c>
      <c r="L10" s="74">
        <v>5960.2</v>
      </c>
      <c r="M10" s="74">
        <v>1729</v>
      </c>
      <c r="N10" s="74">
        <v>1783</v>
      </c>
      <c r="O10" s="74">
        <v>60</v>
      </c>
      <c r="P10" s="74">
        <v>789</v>
      </c>
      <c r="Q10" s="74">
        <v>534</v>
      </c>
      <c r="R10" s="74">
        <v>103</v>
      </c>
      <c r="S10" s="74">
        <v>413</v>
      </c>
      <c r="T10" s="1">
        <v>0</v>
      </c>
      <c r="U10" s="28">
        <v>0</v>
      </c>
      <c r="W10" s="1"/>
    </row>
    <row r="11" spans="1:23" x14ac:dyDescent="0.25">
      <c r="A11" s="20" t="s">
        <v>10</v>
      </c>
      <c r="B11" s="26" t="str">
        <f t="shared" si="0"/>
        <v/>
      </c>
      <c r="C11" s="45">
        <f>E11-[1]Italy!E11</f>
        <v>0</v>
      </c>
      <c r="D11" s="1">
        <f>F11-[1]Italy!F11</f>
        <v>0</v>
      </c>
      <c r="E11" s="123"/>
      <c r="F11" s="1"/>
      <c r="G11" s="1"/>
      <c r="H11" s="1"/>
      <c r="I11" s="1">
        <v>40</v>
      </c>
      <c r="J11" s="1">
        <v>81</v>
      </c>
      <c r="K11" s="74">
        <v>35</v>
      </c>
      <c r="L11" s="74">
        <v>302</v>
      </c>
      <c r="M11" s="74">
        <v>63</v>
      </c>
      <c r="N11" s="74">
        <v>1313</v>
      </c>
      <c r="O11" s="74">
        <v>278</v>
      </c>
      <c r="P11" s="74"/>
      <c r="Q11" s="74"/>
      <c r="R11" s="74">
        <v>1217</v>
      </c>
      <c r="S11" s="74">
        <v>1004</v>
      </c>
      <c r="T11" s="1">
        <v>40</v>
      </c>
      <c r="U11" s="28">
        <v>509</v>
      </c>
      <c r="W11" s="1"/>
    </row>
    <row r="12" spans="1:23" x14ac:dyDescent="0.25">
      <c r="A12" s="20" t="s">
        <v>27</v>
      </c>
      <c r="B12" s="26">
        <f t="shared" si="0"/>
        <v>-0.74976665252439545</v>
      </c>
      <c r="C12" s="45">
        <f>E12-[1]Italy!E12</f>
        <v>-600.90000000000009</v>
      </c>
      <c r="D12" s="1">
        <f>F12-[1]Italy!F12</f>
        <v>-825.59999999999991</v>
      </c>
      <c r="E12" s="123">
        <v>589.79999999999995</v>
      </c>
      <c r="F12" s="1">
        <v>2357</v>
      </c>
      <c r="G12" s="1">
        <v>882</v>
      </c>
      <c r="H12" s="1">
        <v>25</v>
      </c>
      <c r="I12" s="1">
        <v>3349</v>
      </c>
      <c r="J12" s="1">
        <v>602</v>
      </c>
      <c r="K12" s="74">
        <v>1851</v>
      </c>
      <c r="L12" s="74">
        <v>3718.2</v>
      </c>
      <c r="M12" s="74">
        <v>3021</v>
      </c>
      <c r="N12" s="74">
        <v>6339</v>
      </c>
      <c r="O12" s="74">
        <v>2182</v>
      </c>
      <c r="P12" s="74">
        <v>3787</v>
      </c>
      <c r="Q12" s="74"/>
      <c r="R12" s="74">
        <v>4442</v>
      </c>
      <c r="S12" s="74">
        <v>3217</v>
      </c>
      <c r="T12" s="1">
        <v>1749</v>
      </c>
      <c r="U12" s="28">
        <v>1449</v>
      </c>
      <c r="W12" s="1"/>
    </row>
    <row r="13" spans="1:23" x14ac:dyDescent="0.25">
      <c r="A13" s="20" t="s">
        <v>51</v>
      </c>
      <c r="B13" s="26" t="str">
        <f t="shared" si="0"/>
        <v/>
      </c>
      <c r="C13" s="45">
        <f>E13-[1]Italy!E13</f>
        <v>0</v>
      </c>
      <c r="D13" s="1">
        <f>F13-[1]Italy!F13</f>
        <v>0</v>
      </c>
      <c r="E13" s="123"/>
      <c r="F13" s="1"/>
      <c r="G13" s="1"/>
      <c r="H13" s="1"/>
      <c r="I13" s="1">
        <v>0</v>
      </c>
      <c r="J13" s="1">
        <v>0</v>
      </c>
      <c r="K13" s="74">
        <v>0</v>
      </c>
      <c r="L13" s="74">
        <v>0</v>
      </c>
      <c r="M13" s="74">
        <v>0</v>
      </c>
      <c r="N13" s="74"/>
      <c r="O13" s="74"/>
      <c r="P13" s="74"/>
      <c r="Q13" s="74"/>
      <c r="R13" s="74"/>
      <c r="S13" s="74"/>
      <c r="T13" s="1"/>
      <c r="U13" s="28"/>
      <c r="W13" s="1"/>
    </row>
    <row r="14" spans="1:23" x14ac:dyDescent="0.25">
      <c r="A14" s="20" t="s">
        <v>107</v>
      </c>
      <c r="B14" s="26">
        <f t="shared" si="0"/>
        <v>-0.70729899962949239</v>
      </c>
      <c r="C14" s="45">
        <f>E14-[1]Italy!E14</f>
        <v>-1002.145</v>
      </c>
      <c r="D14" s="1">
        <f>F14-[1]Italy!F14</f>
        <v>-1364.3359999999998</v>
      </c>
      <c r="E14" s="123">
        <v>395</v>
      </c>
      <c r="F14" s="1">
        <v>1349.5</v>
      </c>
      <c r="G14" s="1">
        <v>2350.3000000000002</v>
      </c>
      <c r="H14" s="1">
        <v>49</v>
      </c>
      <c r="I14" s="1">
        <v>2961.6</v>
      </c>
      <c r="J14" s="1">
        <v>4</v>
      </c>
      <c r="K14" s="74">
        <v>2093</v>
      </c>
      <c r="L14" s="74">
        <v>2420</v>
      </c>
      <c r="M14" s="74">
        <v>2071</v>
      </c>
      <c r="N14" s="74">
        <v>2234</v>
      </c>
      <c r="O14" s="74">
        <v>273</v>
      </c>
      <c r="P14" s="74"/>
      <c r="Q14" s="74">
        <v>821</v>
      </c>
      <c r="R14" s="74">
        <v>93</v>
      </c>
      <c r="S14" s="74">
        <v>1521</v>
      </c>
      <c r="T14" s="1">
        <v>130</v>
      </c>
      <c r="U14" s="28">
        <v>345</v>
      </c>
      <c r="W14" s="1"/>
    </row>
    <row r="15" spans="1:23" x14ac:dyDescent="0.25">
      <c r="A15" s="20" t="s">
        <v>13</v>
      </c>
      <c r="B15" s="26">
        <f t="shared" si="0"/>
        <v>-0.32222477591358312</v>
      </c>
      <c r="C15" s="45">
        <f>E15-[1]Italy!E15</f>
        <v>-5981</v>
      </c>
      <c r="D15" s="1">
        <f>F15-[1]Italy!F15</f>
        <v>-7722</v>
      </c>
      <c r="E15" s="123">
        <v>5898</v>
      </c>
      <c r="F15" s="1">
        <v>8702</v>
      </c>
      <c r="G15" s="1">
        <v>7711</v>
      </c>
      <c r="H15" s="1">
        <v>514</v>
      </c>
      <c r="I15" s="1">
        <v>5479</v>
      </c>
      <c r="J15" s="1"/>
      <c r="K15" s="74"/>
      <c r="L15" s="74"/>
      <c r="M15" s="74"/>
      <c r="N15" s="74"/>
      <c r="O15" s="74"/>
      <c r="P15" s="74"/>
      <c r="Q15" s="74"/>
      <c r="R15" s="74"/>
      <c r="S15" s="74"/>
      <c r="T15" s="1"/>
      <c r="U15" s="28"/>
      <c r="W15" s="1"/>
    </row>
    <row r="16" spans="1:23" x14ac:dyDescent="0.25">
      <c r="A16" s="20" t="s">
        <v>19</v>
      </c>
      <c r="B16" s="26">
        <f t="shared" si="0"/>
        <v>-0.89963011481852506</v>
      </c>
      <c r="C16" s="45">
        <f>E16-[1]Italy!E16</f>
        <v>-8671.73</v>
      </c>
      <c r="D16" s="1">
        <f>F16-[1]Italy!F16</f>
        <v>-8487.902</v>
      </c>
      <c r="E16" s="123">
        <v>260.5</v>
      </c>
      <c r="F16" s="1">
        <v>2595.3999999999996</v>
      </c>
      <c r="G16" s="1">
        <v>4983.6000000000004</v>
      </c>
      <c r="H16" s="1">
        <v>2686</v>
      </c>
      <c r="I16" s="1">
        <v>6169.1</v>
      </c>
      <c r="J16" s="1">
        <v>95.8</v>
      </c>
      <c r="K16" s="74">
        <v>12549</v>
      </c>
      <c r="L16" s="74">
        <v>4193.2</v>
      </c>
      <c r="M16" s="74">
        <v>3488</v>
      </c>
      <c r="N16" s="74">
        <v>6111</v>
      </c>
      <c r="O16" s="74">
        <v>256</v>
      </c>
      <c r="P16" s="74">
        <v>385</v>
      </c>
      <c r="Q16" s="74">
        <v>461</v>
      </c>
      <c r="R16" s="74">
        <v>2142</v>
      </c>
      <c r="S16" s="74">
        <v>2892</v>
      </c>
      <c r="T16" s="1">
        <v>80</v>
      </c>
      <c r="U16" s="28">
        <v>1113</v>
      </c>
      <c r="W16" s="1"/>
    </row>
    <row r="17" spans="1:23" x14ac:dyDescent="0.25">
      <c r="A17" s="20" t="s">
        <v>108</v>
      </c>
      <c r="B17" s="26" t="str">
        <f t="shared" si="0"/>
        <v/>
      </c>
      <c r="C17" s="45">
        <f>E17-[1]Italy!E17</f>
        <v>-4055</v>
      </c>
      <c r="D17" s="1">
        <f>F17-[1]Italy!F17</f>
        <v>0</v>
      </c>
      <c r="E17" s="123">
        <v>1800</v>
      </c>
      <c r="F17" s="1">
        <v>0</v>
      </c>
      <c r="G17" s="1">
        <v>3055</v>
      </c>
      <c r="H17" s="1"/>
      <c r="I17" s="1">
        <v>2300</v>
      </c>
      <c r="J17" s="1">
        <v>0</v>
      </c>
      <c r="K17" s="74">
        <v>1625</v>
      </c>
      <c r="L17" s="74">
        <v>1463</v>
      </c>
      <c r="M17" s="74">
        <v>437</v>
      </c>
      <c r="N17" s="74">
        <v>194</v>
      </c>
      <c r="O17" s="74"/>
      <c r="P17" s="74"/>
      <c r="Q17" s="74">
        <v>0</v>
      </c>
      <c r="R17" s="74"/>
      <c r="S17" s="74"/>
      <c r="T17" s="1"/>
      <c r="U17" s="28"/>
      <c r="W17" s="1"/>
    </row>
    <row r="18" spans="1:23" x14ac:dyDescent="0.25">
      <c r="A18" s="20" t="s">
        <v>21</v>
      </c>
      <c r="B18" s="26" t="str">
        <f t="shared" si="0"/>
        <v/>
      </c>
      <c r="C18" s="45">
        <f>E18-[1]Italy!E18</f>
        <v>0</v>
      </c>
      <c r="D18" s="1">
        <f>F18-[1]Italy!F18</f>
        <v>0</v>
      </c>
      <c r="E18" s="123"/>
      <c r="F18" s="1"/>
      <c r="G18" s="1"/>
      <c r="H18" s="1"/>
      <c r="I18" s="1">
        <v>300</v>
      </c>
      <c r="J18" s="1">
        <v>0</v>
      </c>
      <c r="K18" s="74">
        <v>547</v>
      </c>
      <c r="L18" s="74">
        <v>1826.4</v>
      </c>
      <c r="M18" s="74">
        <v>575</v>
      </c>
      <c r="N18" s="74">
        <v>564</v>
      </c>
      <c r="O18" s="74"/>
      <c r="P18" s="74"/>
      <c r="Q18" s="74"/>
      <c r="R18" s="74">
        <v>0</v>
      </c>
      <c r="S18" s="74">
        <v>371</v>
      </c>
      <c r="T18" s="1">
        <v>0</v>
      </c>
      <c r="U18" s="28">
        <v>40</v>
      </c>
      <c r="W18" s="1"/>
    </row>
    <row r="19" spans="1:23" ht="13.8" thickBot="1" x14ac:dyDescent="0.3">
      <c r="A19" s="22" t="s">
        <v>60</v>
      </c>
      <c r="B19" s="27">
        <f t="shared" si="0"/>
        <v>0.31379593512625736</v>
      </c>
      <c r="C19" s="46">
        <f>E19-[1]Italy!E19</f>
        <v>-17346.099999999999</v>
      </c>
      <c r="D19" s="10">
        <f>F19-[1]Italy!F19</f>
        <v>-10787</v>
      </c>
      <c r="E19" s="124">
        <f>1688+11111</f>
        <v>12799</v>
      </c>
      <c r="F19" s="10">
        <f>2354+7388</f>
        <v>9742</v>
      </c>
      <c r="G19" s="10">
        <f>1684+775</f>
        <v>2459</v>
      </c>
      <c r="H19" s="10">
        <v>284</v>
      </c>
      <c r="I19" s="10">
        <v>4222.6000000000004</v>
      </c>
      <c r="J19" s="10">
        <v>0</v>
      </c>
      <c r="K19" s="75">
        <v>3429</v>
      </c>
      <c r="L19" s="75">
        <v>260.10000000000002</v>
      </c>
      <c r="M19" s="75">
        <v>360</v>
      </c>
      <c r="N19" s="75">
        <v>1044</v>
      </c>
      <c r="O19" s="75">
        <v>90</v>
      </c>
      <c r="P19" s="75">
        <v>1445</v>
      </c>
      <c r="Q19" s="75">
        <v>3283</v>
      </c>
      <c r="R19" s="75">
        <v>55</v>
      </c>
      <c r="S19" s="75">
        <v>194</v>
      </c>
      <c r="T19" s="10">
        <v>0</v>
      </c>
      <c r="U19" s="30">
        <v>50</v>
      </c>
      <c r="W19" s="1"/>
    </row>
    <row r="20" spans="1:23" ht="13.8" thickBot="1" x14ac:dyDescent="0.3">
      <c r="A20" s="31" t="s">
        <v>23</v>
      </c>
      <c r="B20" s="32">
        <f t="shared" si="0"/>
        <v>-0.35058732543709059</v>
      </c>
      <c r="C20" s="47">
        <f>E20-[1]Italy!E20</f>
        <v>-102134.09100000003</v>
      </c>
      <c r="D20" s="33">
        <f>F20-[1]Italy!F20</f>
        <v>-111157.60206230718</v>
      </c>
      <c r="E20" s="121">
        <f>SUM(E2:E19)</f>
        <v>97498.914000000004</v>
      </c>
      <c r="F20" s="33">
        <f>SUM(F2:F19)</f>
        <v>150133.98693769283</v>
      </c>
      <c r="G20" s="33">
        <f>SUM(G2:G19)</f>
        <v>143460.91900000002</v>
      </c>
      <c r="H20" s="33">
        <f>SUM(H2:H19)</f>
        <v>116216</v>
      </c>
      <c r="I20" s="33">
        <f>SUM(I2:I19)</f>
        <v>194426.6</v>
      </c>
      <c r="J20" s="33">
        <f t="shared" ref="J20:O20" si="1">SUM(J2:J19)</f>
        <v>23531.3</v>
      </c>
      <c r="K20" s="33">
        <f t="shared" si="1"/>
        <v>185629</v>
      </c>
      <c r="L20" s="33">
        <f t="shared" si="1"/>
        <v>147342.10000000003</v>
      </c>
      <c r="M20" s="33">
        <f t="shared" si="1"/>
        <v>137979</v>
      </c>
      <c r="N20" s="33">
        <f t="shared" si="1"/>
        <v>135365</v>
      </c>
      <c r="O20" s="33">
        <f t="shared" si="1"/>
        <v>65909</v>
      </c>
      <c r="P20" s="33">
        <f t="shared" ref="P20:U20" si="2">SUM(P2:P19)</f>
        <v>111938</v>
      </c>
      <c r="Q20" s="33">
        <f t="shared" si="2"/>
        <v>93063</v>
      </c>
      <c r="R20" s="33">
        <f t="shared" si="2"/>
        <v>94860</v>
      </c>
      <c r="S20" s="33">
        <f t="shared" si="2"/>
        <v>122099</v>
      </c>
      <c r="T20" s="33">
        <f t="shared" si="2"/>
        <v>60218</v>
      </c>
      <c r="U20" s="34">
        <f t="shared" si="2"/>
        <v>62087</v>
      </c>
      <c r="W20" s="1"/>
    </row>
    <row r="21" spans="1:23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W21" s="1"/>
    </row>
    <row r="22" spans="1:23" ht="13.8" thickBot="1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23" ht="13.8" thickBot="1" x14ac:dyDescent="0.3">
      <c r="A23" s="23" t="s">
        <v>25</v>
      </c>
      <c r="B23" s="110" t="s">
        <v>175</v>
      </c>
      <c r="C23" s="111" t="s">
        <v>176</v>
      </c>
      <c r="D23" s="112" t="s">
        <v>167</v>
      </c>
      <c r="E23" s="122">
        <v>45108</v>
      </c>
      <c r="F23" s="105">
        <v>44743</v>
      </c>
      <c r="G23" s="105">
        <v>44378</v>
      </c>
      <c r="H23" s="105">
        <v>44013</v>
      </c>
      <c r="I23" s="105">
        <v>43647</v>
      </c>
      <c r="J23" s="105">
        <v>43282</v>
      </c>
      <c r="K23" s="24">
        <v>42917</v>
      </c>
      <c r="L23" s="24">
        <v>42552</v>
      </c>
      <c r="M23" s="24">
        <v>42186</v>
      </c>
      <c r="N23" s="24">
        <v>41821</v>
      </c>
      <c r="O23" s="24">
        <v>41456</v>
      </c>
      <c r="P23" s="24">
        <v>41091</v>
      </c>
      <c r="Q23" s="24">
        <v>40725</v>
      </c>
      <c r="R23" s="24">
        <v>40360</v>
      </c>
      <c r="S23" s="24">
        <v>39995</v>
      </c>
      <c r="T23" s="24">
        <v>39630</v>
      </c>
      <c r="U23" s="25">
        <v>39264</v>
      </c>
    </row>
    <row r="24" spans="1:23" x14ac:dyDescent="0.25">
      <c r="A24" s="20" t="s">
        <v>105</v>
      </c>
      <c r="B24" s="26" t="str">
        <f t="shared" ref="B24:B29" si="3">IFERROR(((E24/F24)-1), "")</f>
        <v/>
      </c>
      <c r="C24" s="45">
        <f>E24-[1]Italy!E24</f>
        <v>0</v>
      </c>
      <c r="D24" s="1">
        <f>F24-[1]Italy!F24</f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28"/>
    </row>
    <row r="25" spans="1:23" x14ac:dyDescent="0.25">
      <c r="A25" s="20" t="s">
        <v>7</v>
      </c>
      <c r="B25" s="26" t="str">
        <f t="shared" si="3"/>
        <v/>
      </c>
      <c r="C25" s="45">
        <f>E25-[1]Italy!E25</f>
        <v>0</v>
      </c>
      <c r="D25" s="1">
        <f>F25-[1]Italy!F25</f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28"/>
    </row>
    <row r="26" spans="1:23" x14ac:dyDescent="0.25">
      <c r="A26" s="20" t="s">
        <v>106</v>
      </c>
      <c r="B26" s="26" t="str">
        <f t="shared" si="3"/>
        <v/>
      </c>
      <c r="C26" s="45">
        <f>E26-[1]Italy!E26</f>
        <v>0</v>
      </c>
      <c r="D26" s="1">
        <f>F26-[1]Italy!F26</f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28"/>
    </row>
    <row r="27" spans="1:23" x14ac:dyDescent="0.25">
      <c r="A27" s="20" t="s">
        <v>30</v>
      </c>
      <c r="B27" s="26" t="str">
        <f t="shared" si="3"/>
        <v/>
      </c>
      <c r="C27" s="45">
        <f>E27-[1]Italy!E27</f>
        <v>0</v>
      </c>
      <c r="D27" s="1">
        <f>F27-[1]Italy!F27</f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28"/>
    </row>
    <row r="28" spans="1:23" ht="13.8" thickBot="1" x14ac:dyDescent="0.3">
      <c r="A28" s="29" t="s">
        <v>60</v>
      </c>
      <c r="B28" s="27" t="str">
        <f t="shared" si="3"/>
        <v/>
      </c>
      <c r="C28" s="46">
        <f>E28-[1]Italy!E28</f>
        <v>0</v>
      </c>
      <c r="D28" s="10">
        <f>F28-[1]Italy!F28</f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0"/>
    </row>
    <row r="29" spans="1:23" ht="13.8" thickBot="1" x14ac:dyDescent="0.3">
      <c r="A29" s="31" t="s">
        <v>23</v>
      </c>
      <c r="B29" s="32" t="str">
        <f t="shared" si="3"/>
        <v/>
      </c>
      <c r="C29" s="47">
        <f>E29-[1]Italy!E29</f>
        <v>0</v>
      </c>
      <c r="D29" s="33">
        <f>F29-[1]Italy!F29</f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f>SUM(R24:R28)</f>
        <v>0</v>
      </c>
      <c r="S29" s="33">
        <f>SUM(S24:S28)</f>
        <v>0</v>
      </c>
      <c r="T29" s="33">
        <f>SUM(T24:T28)</f>
        <v>0</v>
      </c>
      <c r="U29" s="34">
        <f>SUM(U24:U28)</f>
        <v>0</v>
      </c>
    </row>
    <row r="30" spans="1:23" x14ac:dyDescent="0.25">
      <c r="A30" t="s">
        <v>177</v>
      </c>
    </row>
    <row r="31" spans="1:23" x14ac:dyDescent="0.25">
      <c r="A31" s="134" t="s">
        <v>178</v>
      </c>
    </row>
    <row r="36" spans="10:22" ht="17.399999999999999" x14ac:dyDescent="0.3">
      <c r="T36" s="5"/>
      <c r="U36" s="1"/>
      <c r="V36" s="1"/>
    </row>
    <row r="37" spans="10:22" ht="17.399999999999999" x14ac:dyDescent="0.3">
      <c r="T37" s="5"/>
      <c r="U37" s="1"/>
      <c r="V37" s="1"/>
    </row>
    <row r="38" spans="10:22" ht="17.399999999999999" x14ac:dyDescent="0.3">
      <c r="T38" s="5"/>
      <c r="U38" s="1"/>
      <c r="V38" s="1"/>
    </row>
    <row r="39" spans="10:22" ht="17.399999999999999" x14ac:dyDescent="0.3">
      <c r="T39" s="5"/>
      <c r="U39" s="1"/>
      <c r="V39" s="1"/>
    </row>
    <row r="40" spans="10:22" ht="17.399999999999999" x14ac:dyDescent="0.3">
      <c r="T40" s="5"/>
      <c r="U40" s="1"/>
      <c r="V40" s="1"/>
    </row>
    <row r="41" spans="10:22" ht="17.399999999999999" x14ac:dyDescent="0.3">
      <c r="T41" s="5"/>
      <c r="U41" s="1"/>
      <c r="V41" s="1"/>
    </row>
    <row r="42" spans="10:22" ht="17.399999999999999" x14ac:dyDescent="0.3">
      <c r="T42" s="5"/>
      <c r="U42" s="1"/>
      <c r="V42" s="1"/>
    </row>
    <row r="43" spans="10:22" ht="17.399999999999999" x14ac:dyDescent="0.3">
      <c r="T43" s="5"/>
      <c r="U43" s="1"/>
      <c r="V43" s="1"/>
    </row>
    <row r="44" spans="10:22" ht="17.399999999999999" x14ac:dyDescent="0.3">
      <c r="T44" s="5"/>
      <c r="U44" s="1"/>
      <c r="V44" s="1"/>
    </row>
    <row r="45" spans="10:22" ht="17.399999999999999" x14ac:dyDescent="0.3">
      <c r="T45" s="5"/>
      <c r="U45" s="1"/>
      <c r="V45" s="1"/>
    </row>
    <row r="46" spans="10:22" ht="17.399999999999999" x14ac:dyDescent="0.3">
      <c r="T46" s="6"/>
      <c r="U46" s="1"/>
      <c r="V46" s="1"/>
    </row>
    <row r="47" spans="10:22" ht="18" x14ac:dyDescent="0.35">
      <c r="J47" s="1"/>
      <c r="T47" s="7"/>
      <c r="U47" s="2"/>
      <c r="V47" s="2"/>
    </row>
  </sheetData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3"/>
  <sheetViews>
    <sheetView workbookViewId="0"/>
  </sheetViews>
  <sheetFormatPr defaultColWidth="8.77734375" defaultRowHeight="13.2" x14ac:dyDescent="0.25"/>
  <cols>
    <col min="1" max="1" width="26.66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39" t="s">
        <v>4</v>
      </c>
      <c r="B2" s="26" t="str">
        <f t="shared" ref="B2:B18" si="0">IFERROR(((E2/F2)-1), "")</f>
        <v/>
      </c>
      <c r="C2" s="45"/>
      <c r="D2" s="1">
        <f>F2-[1]Poland!F2</f>
        <v>0</v>
      </c>
      <c r="E2" s="123"/>
      <c r="F2" s="1"/>
      <c r="G2" s="1"/>
      <c r="H2" s="1"/>
      <c r="I2" s="1"/>
      <c r="J2" s="1"/>
      <c r="K2" s="1"/>
      <c r="L2" s="1">
        <v>0</v>
      </c>
      <c r="M2" s="1">
        <v>0</v>
      </c>
      <c r="N2" s="1">
        <v>0</v>
      </c>
      <c r="O2" s="1">
        <v>0</v>
      </c>
      <c r="P2" s="1"/>
      <c r="Q2" s="1"/>
      <c r="R2" s="1">
        <v>0</v>
      </c>
      <c r="S2" s="1">
        <v>0</v>
      </c>
      <c r="T2" s="1">
        <v>0</v>
      </c>
      <c r="U2" s="28">
        <v>0</v>
      </c>
    </row>
    <row r="3" spans="1:21" x14ac:dyDescent="0.25">
      <c r="A3" s="39" t="s">
        <v>33</v>
      </c>
      <c r="B3" s="26" t="str">
        <f t="shared" si="0"/>
        <v/>
      </c>
      <c r="C3" s="45"/>
      <c r="D3" s="1">
        <f>F3-[1]Poland!F3</f>
        <v>0</v>
      </c>
      <c r="E3" s="123"/>
      <c r="F3" s="1"/>
      <c r="G3" s="1"/>
      <c r="H3" s="1"/>
      <c r="I3" s="1"/>
      <c r="J3" s="1"/>
      <c r="K3" s="1"/>
      <c r="L3" s="1">
        <v>0</v>
      </c>
      <c r="M3" s="1">
        <v>0</v>
      </c>
      <c r="N3" s="1">
        <v>0</v>
      </c>
      <c r="O3" s="1">
        <v>0</v>
      </c>
      <c r="P3" s="1"/>
      <c r="Q3" s="1"/>
      <c r="R3" s="1">
        <v>0</v>
      </c>
      <c r="S3" s="1">
        <v>0</v>
      </c>
      <c r="T3" s="1">
        <v>0</v>
      </c>
      <c r="U3" s="28">
        <v>0</v>
      </c>
    </row>
    <row r="4" spans="1:21" x14ac:dyDescent="0.25">
      <c r="A4" s="20" t="s">
        <v>2</v>
      </c>
      <c r="B4" s="26" t="str">
        <f t="shared" si="0"/>
        <v/>
      </c>
      <c r="C4" s="45"/>
      <c r="D4" s="1">
        <f>F4-[1]Poland!F4</f>
        <v>0</v>
      </c>
      <c r="E4" s="123"/>
      <c r="F4" s="1"/>
      <c r="G4" s="1"/>
      <c r="H4" s="1"/>
      <c r="I4" s="1"/>
      <c r="J4" s="1"/>
      <c r="K4" s="1"/>
      <c r="L4" s="1">
        <v>0</v>
      </c>
      <c r="M4" s="1">
        <v>0</v>
      </c>
      <c r="N4" s="1">
        <v>0</v>
      </c>
      <c r="O4" s="1">
        <v>0</v>
      </c>
      <c r="P4" s="1"/>
      <c r="Q4" s="1"/>
      <c r="R4" s="1">
        <v>0</v>
      </c>
      <c r="S4" s="1">
        <v>0</v>
      </c>
      <c r="T4" s="1">
        <v>0</v>
      </c>
      <c r="U4" s="28">
        <v>0</v>
      </c>
    </row>
    <row r="5" spans="1:21" x14ac:dyDescent="0.25">
      <c r="A5" s="20" t="s">
        <v>9</v>
      </c>
      <c r="B5" s="26" t="str">
        <f t="shared" si="0"/>
        <v/>
      </c>
      <c r="C5" s="45"/>
      <c r="D5" s="1">
        <f>F5-[1]Poland!F5</f>
        <v>-5000</v>
      </c>
      <c r="E5" s="123">
        <v>0</v>
      </c>
      <c r="F5" s="1"/>
      <c r="G5" s="1"/>
      <c r="H5" s="1"/>
      <c r="I5" s="1">
        <v>0</v>
      </c>
      <c r="J5" s="1"/>
      <c r="K5" s="1">
        <v>0</v>
      </c>
      <c r="L5" s="1">
        <v>0</v>
      </c>
      <c r="M5" s="1">
        <v>0</v>
      </c>
      <c r="N5" s="1">
        <v>0</v>
      </c>
      <c r="O5" s="1">
        <v>0</v>
      </c>
      <c r="P5" s="1"/>
      <c r="Q5" s="1"/>
      <c r="R5" s="1">
        <v>3000</v>
      </c>
      <c r="S5" s="1">
        <v>0</v>
      </c>
      <c r="T5" s="1">
        <v>0</v>
      </c>
      <c r="U5" s="28">
        <v>0</v>
      </c>
    </row>
    <row r="6" spans="1:21" x14ac:dyDescent="0.25">
      <c r="A6" s="20" t="s">
        <v>14</v>
      </c>
      <c r="B6" s="26">
        <f t="shared" si="0"/>
        <v>-0.8</v>
      </c>
      <c r="C6" s="45"/>
      <c r="D6" s="1">
        <f>F6-[1]Poland!F6</f>
        <v>2000</v>
      </c>
      <c r="E6" s="123">
        <v>1000</v>
      </c>
      <c r="F6" s="1">
        <v>5000</v>
      </c>
      <c r="G6" s="1">
        <v>10000</v>
      </c>
      <c r="H6" s="1"/>
      <c r="I6" s="1">
        <v>10000</v>
      </c>
      <c r="J6" s="1">
        <v>8000</v>
      </c>
      <c r="K6" s="1">
        <v>8000</v>
      </c>
      <c r="L6" s="1">
        <v>5000</v>
      </c>
      <c r="M6" s="1">
        <v>2000</v>
      </c>
      <c r="N6" s="1">
        <v>1000</v>
      </c>
      <c r="O6" s="1">
        <v>1000</v>
      </c>
      <c r="P6" s="1">
        <v>1000</v>
      </c>
      <c r="Q6" s="1"/>
      <c r="R6" s="1">
        <v>0</v>
      </c>
      <c r="S6" s="1">
        <v>0</v>
      </c>
      <c r="T6" s="1">
        <v>0</v>
      </c>
      <c r="U6" s="28">
        <v>0</v>
      </c>
    </row>
    <row r="7" spans="1:21" x14ac:dyDescent="0.25">
      <c r="A7" s="20" t="s">
        <v>3</v>
      </c>
      <c r="B7" s="26">
        <f t="shared" si="0"/>
        <v>-0.6</v>
      </c>
      <c r="C7" s="45"/>
      <c r="D7" s="1">
        <f>F7-[1]Poland!F7</f>
        <v>-35000</v>
      </c>
      <c r="E7" s="123">
        <v>6000</v>
      </c>
      <c r="F7" s="1">
        <v>15000</v>
      </c>
      <c r="G7" s="1">
        <v>25000</v>
      </c>
      <c r="H7" s="1">
        <v>1000</v>
      </c>
      <c r="I7" s="1">
        <v>7000</v>
      </c>
      <c r="J7" s="1">
        <v>5000</v>
      </c>
      <c r="K7" s="74">
        <v>7000</v>
      </c>
      <c r="L7" s="74">
        <v>10000</v>
      </c>
      <c r="M7" s="74">
        <v>6000</v>
      </c>
      <c r="N7" s="74">
        <v>8000</v>
      </c>
      <c r="O7" s="74">
        <v>1000</v>
      </c>
      <c r="P7" s="74"/>
      <c r="Q7" s="74"/>
      <c r="R7" s="74">
        <v>6000</v>
      </c>
      <c r="S7" s="74">
        <v>0</v>
      </c>
      <c r="T7" s="1">
        <v>0</v>
      </c>
      <c r="U7" s="28">
        <v>0</v>
      </c>
    </row>
    <row r="8" spans="1:21" x14ac:dyDescent="0.25">
      <c r="A8" s="20" t="s">
        <v>10</v>
      </c>
      <c r="B8" s="26">
        <f t="shared" si="0"/>
        <v>-0.44444444444444442</v>
      </c>
      <c r="C8" s="45"/>
      <c r="D8" s="1">
        <f>F8-[1]Poland!F8</f>
        <v>-15000</v>
      </c>
      <c r="E8" s="123">
        <v>25000</v>
      </c>
      <c r="F8" s="1">
        <v>45000</v>
      </c>
      <c r="G8" s="1">
        <v>50000</v>
      </c>
      <c r="H8" s="1">
        <v>2000</v>
      </c>
      <c r="I8" s="1">
        <v>50000</v>
      </c>
      <c r="J8" s="1">
        <v>25000</v>
      </c>
      <c r="K8" s="74">
        <v>25000</v>
      </c>
      <c r="L8" s="74">
        <v>25000</v>
      </c>
      <c r="M8" s="74">
        <v>10000</v>
      </c>
      <c r="N8" s="74">
        <v>12000</v>
      </c>
      <c r="O8" s="74">
        <v>6000</v>
      </c>
      <c r="P8" s="74">
        <v>7000</v>
      </c>
      <c r="Q8" s="74"/>
      <c r="R8" s="74">
        <v>10000</v>
      </c>
      <c r="S8" s="74">
        <v>4000</v>
      </c>
      <c r="T8" s="1">
        <v>0</v>
      </c>
      <c r="U8" s="28">
        <v>0</v>
      </c>
    </row>
    <row r="9" spans="1:21" x14ac:dyDescent="0.25">
      <c r="A9" s="20" t="s">
        <v>27</v>
      </c>
      <c r="B9" s="26">
        <f t="shared" si="0"/>
        <v>-0.4</v>
      </c>
      <c r="C9" s="45"/>
      <c r="D9" s="1">
        <f>F9-[1]Poland!F9</f>
        <v>-5000</v>
      </c>
      <c r="E9" s="123">
        <v>3000</v>
      </c>
      <c r="F9" s="1">
        <v>5000</v>
      </c>
      <c r="G9" s="1">
        <v>5000</v>
      </c>
      <c r="H9" s="1"/>
      <c r="I9" s="1">
        <v>4000</v>
      </c>
      <c r="J9" s="1">
        <v>1000</v>
      </c>
      <c r="K9" s="74">
        <v>6000</v>
      </c>
      <c r="L9" s="74">
        <v>6000</v>
      </c>
      <c r="M9" s="74">
        <v>4000</v>
      </c>
      <c r="N9" s="74">
        <v>5000</v>
      </c>
      <c r="O9" s="74">
        <v>2000</v>
      </c>
      <c r="P9" s="74">
        <v>1000</v>
      </c>
      <c r="Q9" s="74"/>
      <c r="R9" s="74">
        <v>1000</v>
      </c>
      <c r="S9" s="74">
        <v>0</v>
      </c>
      <c r="T9" s="1">
        <v>0</v>
      </c>
      <c r="U9" s="28">
        <v>0</v>
      </c>
    </row>
    <row r="10" spans="1:21" x14ac:dyDescent="0.25">
      <c r="A10" s="20" t="s">
        <v>154</v>
      </c>
      <c r="B10" s="26">
        <f t="shared" si="0"/>
        <v>0</v>
      </c>
      <c r="C10" s="45"/>
      <c r="D10" s="1">
        <f>F10-[1]Poland!F10</f>
        <v>-8000</v>
      </c>
      <c r="E10" s="123">
        <v>2000</v>
      </c>
      <c r="F10" s="1">
        <v>2000</v>
      </c>
      <c r="G10" s="1">
        <v>5000</v>
      </c>
      <c r="H10" s="1"/>
      <c r="I10" s="1">
        <v>4000</v>
      </c>
      <c r="J10" s="1">
        <v>4000</v>
      </c>
      <c r="K10" s="74">
        <v>4000</v>
      </c>
      <c r="L10" s="74">
        <v>5000</v>
      </c>
      <c r="M10" s="74">
        <v>5000</v>
      </c>
      <c r="N10" s="74">
        <v>5000</v>
      </c>
      <c r="O10" s="74">
        <v>2000</v>
      </c>
      <c r="P10" s="74">
        <v>1000</v>
      </c>
      <c r="Q10" s="74"/>
      <c r="R10" s="74">
        <v>0</v>
      </c>
      <c r="S10" s="74">
        <v>0</v>
      </c>
      <c r="T10" s="1">
        <v>0</v>
      </c>
      <c r="U10" s="28">
        <v>0</v>
      </c>
    </row>
    <row r="11" spans="1:21" x14ac:dyDescent="0.25">
      <c r="A11" s="65" t="s">
        <v>34</v>
      </c>
      <c r="B11" s="26" t="str">
        <f t="shared" si="0"/>
        <v/>
      </c>
      <c r="C11" s="45"/>
      <c r="D11" s="1">
        <f>F11-[1]Poland!F11</f>
        <v>0</v>
      </c>
      <c r="E11" s="123"/>
      <c r="F11" s="1"/>
      <c r="G11" s="1"/>
      <c r="H11" s="1"/>
      <c r="I11" s="1"/>
      <c r="J11" s="1"/>
      <c r="K11" s="74"/>
      <c r="L11" s="74">
        <v>0</v>
      </c>
      <c r="M11" s="74"/>
      <c r="N11" s="74"/>
      <c r="O11" s="74"/>
      <c r="P11" s="74"/>
      <c r="Q11" s="74"/>
      <c r="R11" s="74">
        <v>1000</v>
      </c>
      <c r="S11" s="74">
        <v>0</v>
      </c>
      <c r="T11" s="1">
        <v>0</v>
      </c>
      <c r="U11" s="28">
        <v>0</v>
      </c>
    </row>
    <row r="12" spans="1:21" x14ac:dyDescent="0.25">
      <c r="A12" s="65" t="s">
        <v>13</v>
      </c>
      <c r="B12" s="26" t="str">
        <f t="shared" si="0"/>
        <v/>
      </c>
      <c r="C12" s="45"/>
      <c r="D12" s="1">
        <f>F12-[1]Poland!F12</f>
        <v>-1000</v>
      </c>
      <c r="E12" s="123"/>
      <c r="F12" s="1"/>
      <c r="G12" s="1"/>
      <c r="H12" s="1"/>
      <c r="I12" s="1"/>
      <c r="J12" s="1"/>
      <c r="K12" s="74"/>
      <c r="L12" s="74">
        <v>0</v>
      </c>
      <c r="M12" s="74"/>
      <c r="N12" s="74"/>
      <c r="O12" s="74"/>
      <c r="P12" s="74"/>
      <c r="Q12" s="74"/>
      <c r="R12" s="74">
        <v>0</v>
      </c>
      <c r="S12" s="74">
        <v>0</v>
      </c>
      <c r="T12" s="1">
        <v>0</v>
      </c>
      <c r="U12" s="28">
        <v>0</v>
      </c>
    </row>
    <row r="13" spans="1:21" x14ac:dyDescent="0.25">
      <c r="A13" s="65" t="s">
        <v>19</v>
      </c>
      <c r="B13" s="26" t="str">
        <f t="shared" si="0"/>
        <v/>
      </c>
      <c r="C13" s="45"/>
      <c r="D13" s="1">
        <f>F13-[1]Poland!F13</f>
        <v>-1000</v>
      </c>
      <c r="E13" s="123"/>
      <c r="F13" s="1"/>
      <c r="G13" s="1"/>
      <c r="H13" s="1"/>
      <c r="I13" s="1"/>
      <c r="J13" s="1"/>
      <c r="K13" s="74"/>
      <c r="L13" s="74">
        <v>0</v>
      </c>
      <c r="M13" s="74"/>
      <c r="N13" s="74"/>
      <c r="O13" s="74"/>
      <c r="P13" s="74"/>
      <c r="Q13" s="74"/>
      <c r="R13" s="74">
        <v>0</v>
      </c>
      <c r="S13" s="74">
        <v>0</v>
      </c>
      <c r="T13" s="1">
        <v>0</v>
      </c>
      <c r="U13" s="28">
        <v>0</v>
      </c>
    </row>
    <row r="14" spans="1:21" x14ac:dyDescent="0.25">
      <c r="A14" s="65" t="s">
        <v>135</v>
      </c>
      <c r="B14" s="26">
        <f t="shared" si="0"/>
        <v>0.8666666666666667</v>
      </c>
      <c r="C14" s="45"/>
      <c r="D14" s="1">
        <f>F14-[1]Poland!F14</f>
        <v>-25000</v>
      </c>
      <c r="E14" s="123">
        <v>28000</v>
      </c>
      <c r="F14" s="1">
        <v>15000</v>
      </c>
      <c r="G14" s="1">
        <v>15000</v>
      </c>
      <c r="H14" s="1">
        <v>5000</v>
      </c>
      <c r="I14" s="1">
        <v>4000</v>
      </c>
      <c r="J14" s="1"/>
      <c r="K14" s="74"/>
      <c r="L14" s="74"/>
      <c r="M14" s="74"/>
      <c r="N14" s="74"/>
      <c r="O14" s="74"/>
      <c r="P14" s="74"/>
      <c r="Q14" s="74"/>
      <c r="R14" s="74"/>
      <c r="S14" s="74"/>
      <c r="T14" s="1"/>
      <c r="U14" s="28"/>
    </row>
    <row r="15" spans="1:21" x14ac:dyDescent="0.25">
      <c r="A15" s="65" t="s">
        <v>91</v>
      </c>
      <c r="B15" s="26">
        <f t="shared" si="0"/>
        <v>-0.19999999999999996</v>
      </c>
      <c r="C15" s="45"/>
      <c r="D15" s="1">
        <f>F15-[1]Poland!F15</f>
        <v>-15000</v>
      </c>
      <c r="E15" s="123">
        <v>4000</v>
      </c>
      <c r="F15" s="1">
        <v>5000</v>
      </c>
      <c r="G15" s="1">
        <v>8000</v>
      </c>
      <c r="H15" s="1"/>
      <c r="I15" s="1">
        <v>20000</v>
      </c>
      <c r="J15" s="1">
        <v>3000</v>
      </c>
      <c r="K15" s="74">
        <v>3000</v>
      </c>
      <c r="L15" s="74">
        <v>3000</v>
      </c>
      <c r="M15" s="74">
        <v>1000</v>
      </c>
      <c r="N15" s="74">
        <v>1000</v>
      </c>
      <c r="O15" s="74">
        <v>1000</v>
      </c>
      <c r="P15" s="74"/>
      <c r="Q15" s="74"/>
      <c r="R15" s="74">
        <v>2000</v>
      </c>
      <c r="S15" s="74">
        <v>0</v>
      </c>
      <c r="T15" s="1">
        <v>0</v>
      </c>
      <c r="U15" s="28">
        <v>0</v>
      </c>
    </row>
    <row r="16" spans="1:21" x14ac:dyDescent="0.25">
      <c r="A16" s="65" t="s">
        <v>35</v>
      </c>
      <c r="B16" s="26" t="str">
        <f t="shared" si="0"/>
        <v/>
      </c>
      <c r="C16" s="45"/>
      <c r="D16" s="1">
        <f>F16-[1]Poland!F16</f>
        <v>0</v>
      </c>
      <c r="E16" s="123"/>
      <c r="F16" s="1"/>
      <c r="G16" s="1"/>
      <c r="H16" s="1"/>
      <c r="I16" s="1"/>
      <c r="J16" s="1"/>
      <c r="K16" s="74"/>
      <c r="L16" s="74">
        <v>0</v>
      </c>
      <c r="M16" s="74"/>
      <c r="N16" s="74"/>
      <c r="O16" s="74"/>
      <c r="P16" s="74"/>
      <c r="Q16" s="74"/>
      <c r="R16" s="74">
        <v>0</v>
      </c>
      <c r="S16" s="74">
        <v>0</v>
      </c>
      <c r="T16" s="1">
        <v>0</v>
      </c>
      <c r="U16" s="28">
        <v>0</v>
      </c>
    </row>
    <row r="17" spans="1:22" ht="13.8" thickBot="1" x14ac:dyDescent="0.3">
      <c r="A17" s="22" t="s">
        <v>60</v>
      </c>
      <c r="B17" s="27">
        <f t="shared" si="0"/>
        <v>-0.5</v>
      </c>
      <c r="C17" s="46"/>
      <c r="D17" s="10">
        <f>F17-[1]Poland!F17</f>
        <v>-3000</v>
      </c>
      <c r="E17" s="124">
        <v>1000</v>
      </c>
      <c r="F17" s="10">
        <v>2000</v>
      </c>
      <c r="G17" s="10">
        <v>15000</v>
      </c>
      <c r="H17" s="10">
        <v>3000</v>
      </c>
      <c r="I17" s="10">
        <v>5000</v>
      </c>
      <c r="J17" s="10">
        <v>0</v>
      </c>
      <c r="K17" s="75">
        <v>4000</v>
      </c>
      <c r="L17" s="75">
        <v>5000</v>
      </c>
      <c r="M17" s="75">
        <v>2000</v>
      </c>
      <c r="N17" s="75">
        <v>5000</v>
      </c>
      <c r="O17" s="75">
        <v>1000</v>
      </c>
      <c r="P17" s="75">
        <v>1000</v>
      </c>
      <c r="Q17" s="75"/>
      <c r="R17" s="75">
        <v>2000</v>
      </c>
      <c r="S17" s="75">
        <v>1000</v>
      </c>
      <c r="T17" s="10">
        <v>0</v>
      </c>
      <c r="U17" s="30">
        <v>0</v>
      </c>
    </row>
    <row r="18" spans="1:22" ht="13.8" thickBot="1" x14ac:dyDescent="0.3">
      <c r="A18" s="31" t="s">
        <v>23</v>
      </c>
      <c r="B18" s="32">
        <f t="shared" si="0"/>
        <v>-0.25531914893617025</v>
      </c>
      <c r="C18" s="47"/>
      <c r="D18" s="33">
        <f>F18-[1]Poland!F18</f>
        <v>-111000</v>
      </c>
      <c r="E18" s="121">
        <f>SUM(E5:E17)</f>
        <v>70000</v>
      </c>
      <c r="F18" s="33">
        <f>SUM(F5:F17)</f>
        <v>94000</v>
      </c>
      <c r="G18" s="33">
        <f>SUM(G5:G17)</f>
        <v>133000</v>
      </c>
      <c r="H18" s="33">
        <f>SUM(H5:H17)</f>
        <v>11000</v>
      </c>
      <c r="I18" s="33">
        <f>SUM(I5:I17)</f>
        <v>104000</v>
      </c>
      <c r="J18" s="33">
        <f>SUM(J2:J17)</f>
        <v>46000</v>
      </c>
      <c r="K18" s="33">
        <f t="shared" ref="K18:P18" si="1">SUM(K2:K17)</f>
        <v>57000</v>
      </c>
      <c r="L18" s="33">
        <f t="shared" si="1"/>
        <v>59000</v>
      </c>
      <c r="M18" s="33">
        <f t="shared" si="1"/>
        <v>30000</v>
      </c>
      <c r="N18" s="33">
        <f t="shared" si="1"/>
        <v>37000</v>
      </c>
      <c r="O18" s="33">
        <f t="shared" si="1"/>
        <v>14000</v>
      </c>
      <c r="P18" s="33">
        <f t="shared" si="1"/>
        <v>11000</v>
      </c>
      <c r="Q18" s="33"/>
      <c r="R18" s="33">
        <f>SUM(R2:R17)</f>
        <v>25000</v>
      </c>
      <c r="S18" s="33">
        <f>SUM(S2:S17)</f>
        <v>5000</v>
      </c>
      <c r="T18" s="33">
        <f>SUM(T2:T17)</f>
        <v>0</v>
      </c>
      <c r="U18" s="34">
        <f>SUM(U2:U17)</f>
        <v>0</v>
      </c>
    </row>
    <row r="19" spans="1:22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22" ht="13.8" thickBot="1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22" ht="13.8" thickBot="1" x14ac:dyDescent="0.3">
      <c r="A21" s="23" t="s">
        <v>25</v>
      </c>
      <c r="B21" s="110" t="s">
        <v>175</v>
      </c>
      <c r="C21" s="111" t="s">
        <v>176</v>
      </c>
      <c r="D21" s="112" t="s">
        <v>167</v>
      </c>
      <c r="E21" s="122">
        <v>45108</v>
      </c>
      <c r="F21" s="105">
        <v>44743</v>
      </c>
      <c r="G21" s="105">
        <v>44378</v>
      </c>
      <c r="H21" s="105">
        <v>44013</v>
      </c>
      <c r="I21" s="105">
        <v>43647</v>
      </c>
      <c r="J21" s="105">
        <v>43282</v>
      </c>
      <c r="K21" s="24">
        <v>42917</v>
      </c>
      <c r="L21" s="24">
        <v>42552</v>
      </c>
      <c r="M21" s="24">
        <v>42186</v>
      </c>
      <c r="N21" s="24">
        <v>41821</v>
      </c>
      <c r="O21" s="24">
        <v>41456</v>
      </c>
      <c r="P21" s="24">
        <v>41091</v>
      </c>
      <c r="Q21" s="24">
        <v>40725</v>
      </c>
      <c r="R21" s="24">
        <v>40360</v>
      </c>
      <c r="S21" s="24">
        <v>39995</v>
      </c>
      <c r="T21" s="24">
        <v>39630</v>
      </c>
      <c r="U21" s="25">
        <v>39264</v>
      </c>
    </row>
    <row r="22" spans="1:22" x14ac:dyDescent="0.25">
      <c r="A22" s="20" t="s">
        <v>7</v>
      </c>
      <c r="B22" s="26" t="str">
        <f>IFERROR(((E22/F22)-1), "")</f>
        <v/>
      </c>
      <c r="C22" s="45"/>
      <c r="D22" s="1">
        <f>F22-[1]Poland!F22</f>
        <v>0</v>
      </c>
      <c r="E22" s="123"/>
      <c r="F22" s="1"/>
      <c r="G22" s="1"/>
      <c r="H22" s="1">
        <v>0</v>
      </c>
      <c r="I22" s="1">
        <v>0</v>
      </c>
      <c r="J22" s="1"/>
      <c r="K22" s="1">
        <v>0</v>
      </c>
      <c r="L22" s="1">
        <v>0</v>
      </c>
      <c r="M22" s="1"/>
      <c r="N22" s="1"/>
      <c r="O22" s="1"/>
      <c r="P22" s="1"/>
      <c r="Q22" s="1"/>
      <c r="R22" s="1"/>
      <c r="S22" s="1"/>
      <c r="T22" s="1"/>
      <c r="U22" s="28"/>
    </row>
    <row r="23" spans="1:22" x14ac:dyDescent="0.25">
      <c r="A23" s="39" t="s">
        <v>95</v>
      </c>
      <c r="B23" s="26" t="str">
        <f>IFERROR(((E23/F23)-1), "")</f>
        <v/>
      </c>
      <c r="C23" s="45"/>
      <c r="D23" s="1">
        <f>F23-[1]Poland!F23</f>
        <v>0</v>
      </c>
      <c r="E23" s="123"/>
      <c r="F23" s="1"/>
      <c r="G23" s="1"/>
      <c r="H23" s="1">
        <v>0</v>
      </c>
      <c r="I23" s="1">
        <v>0</v>
      </c>
      <c r="J23" s="1"/>
      <c r="K23" s="1">
        <v>0</v>
      </c>
      <c r="L23" s="1">
        <v>0</v>
      </c>
      <c r="M23" s="1"/>
      <c r="N23" s="1"/>
      <c r="O23" s="1"/>
      <c r="P23" s="1"/>
      <c r="Q23" s="1"/>
      <c r="R23" s="1"/>
      <c r="S23" s="1"/>
      <c r="T23" s="1"/>
      <c r="U23" s="28"/>
    </row>
    <row r="24" spans="1:22" ht="13.8" thickBot="1" x14ac:dyDescent="0.3">
      <c r="A24" s="29" t="s">
        <v>60</v>
      </c>
      <c r="B24" s="27" t="str">
        <f>IFERROR(((E24/F24)-1), "")</f>
        <v/>
      </c>
      <c r="C24" s="46"/>
      <c r="D24" s="10">
        <f>F24-[1]Poland!F24</f>
        <v>0</v>
      </c>
      <c r="E24" s="124"/>
      <c r="F24" s="10"/>
      <c r="G24" s="10"/>
      <c r="H24" s="10">
        <v>0</v>
      </c>
      <c r="I24" s="10">
        <v>0</v>
      </c>
      <c r="J24" s="10"/>
      <c r="K24" s="10">
        <v>0</v>
      </c>
      <c r="L24" s="10">
        <v>0</v>
      </c>
      <c r="M24" s="10"/>
      <c r="N24" s="10"/>
      <c r="O24" s="10"/>
      <c r="P24" s="10"/>
      <c r="Q24" s="10"/>
      <c r="R24" s="10"/>
      <c r="S24" s="10"/>
      <c r="T24" s="10"/>
      <c r="U24" s="30"/>
    </row>
    <row r="25" spans="1:22" ht="13.8" thickBot="1" x14ac:dyDescent="0.3">
      <c r="A25" s="31" t="s">
        <v>23</v>
      </c>
      <c r="B25" s="32" t="str">
        <f>IFERROR(((E25/F25)-1), "")</f>
        <v/>
      </c>
      <c r="C25" s="47"/>
      <c r="D25" s="33">
        <f>F25-[1]Poland!F25</f>
        <v>0</v>
      </c>
      <c r="E25" s="121"/>
      <c r="F25" s="33"/>
      <c r="G25" s="33"/>
      <c r="H25" s="33">
        <v>0</v>
      </c>
      <c r="I25" s="33">
        <v>0</v>
      </c>
      <c r="J25" s="33">
        <v>0</v>
      </c>
      <c r="K25" s="33">
        <v>0</v>
      </c>
      <c r="L25" s="33">
        <f>SUM(L22:L24)</f>
        <v>0</v>
      </c>
      <c r="M25" s="33">
        <v>0</v>
      </c>
      <c r="N25" s="33">
        <v>0</v>
      </c>
      <c r="O25" s="33">
        <v>0</v>
      </c>
      <c r="P25" s="33">
        <v>0</v>
      </c>
      <c r="Q25" s="33"/>
      <c r="R25" s="33">
        <f>SUM(R22:R24)</f>
        <v>0</v>
      </c>
      <c r="S25" s="33">
        <f>SUM(S22:S24)</f>
        <v>0</v>
      </c>
      <c r="T25" s="33">
        <f>SUM(T22:T24)</f>
        <v>0</v>
      </c>
      <c r="U25" s="34">
        <f>SUM(U22:U24)</f>
        <v>0</v>
      </c>
    </row>
    <row r="27" spans="1:22" x14ac:dyDescent="0.25">
      <c r="A27" s="8" t="s">
        <v>164</v>
      </c>
    </row>
    <row r="28" spans="1:22" x14ac:dyDescent="0.25">
      <c r="A28" s="8" t="s">
        <v>165</v>
      </c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6"/>
      <c r="U42" s="1"/>
      <c r="V42" s="1"/>
    </row>
    <row r="43" spans="20:22" ht="18" x14ac:dyDescent="0.35">
      <c r="T43" s="7"/>
      <c r="U43" s="2"/>
      <c r="V43" s="2"/>
    </row>
  </sheetData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4"/>
  <sheetViews>
    <sheetView workbookViewId="0"/>
  </sheetViews>
  <sheetFormatPr defaultColWidth="8.77734375" defaultRowHeight="13.2" x14ac:dyDescent="0.25"/>
  <cols>
    <col min="1" max="1" width="29" customWidth="1"/>
    <col min="2" max="2" width="11" bestFit="1" customWidth="1"/>
    <col min="3" max="4" width="11.33203125" bestFit="1" customWidth="1"/>
    <col min="5" max="10" width="11.33203125" customWidth="1"/>
    <col min="11" max="19" width="10.109375" bestFit="1" customWidth="1"/>
  </cols>
  <sheetData>
    <row r="1" spans="1:19" ht="13.8" thickBot="1" x14ac:dyDescent="0.3">
      <c r="A1" s="38" t="s">
        <v>93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5">
        <v>39995</v>
      </c>
    </row>
    <row r="2" spans="1:19" x14ac:dyDescent="0.25">
      <c r="A2" s="39" t="s">
        <v>9</v>
      </c>
      <c r="B2" s="43" t="str">
        <f t="shared" ref="B2:B9" si="0">IFERROR(((E2/F2)-1), "")</f>
        <v/>
      </c>
      <c r="C2" s="69"/>
      <c r="D2" s="37"/>
      <c r="E2" s="12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59"/>
    </row>
    <row r="3" spans="1:19" x14ac:dyDescent="0.25">
      <c r="A3" s="39" t="s">
        <v>149</v>
      </c>
      <c r="B3" s="43" t="str">
        <f t="shared" si="0"/>
        <v/>
      </c>
      <c r="C3" s="69"/>
      <c r="D3" s="37"/>
      <c r="E3" s="12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59"/>
    </row>
    <row r="4" spans="1:19" x14ac:dyDescent="0.25">
      <c r="A4" s="39" t="s">
        <v>27</v>
      </c>
      <c r="B4" s="43" t="str">
        <f t="shared" si="0"/>
        <v/>
      </c>
      <c r="C4" s="69"/>
      <c r="D4" s="37"/>
      <c r="E4" s="120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59"/>
    </row>
    <row r="5" spans="1:19" x14ac:dyDescent="0.25">
      <c r="A5" s="39" t="s">
        <v>26</v>
      </c>
      <c r="B5" s="43" t="str">
        <f t="shared" si="0"/>
        <v/>
      </c>
      <c r="C5" s="69"/>
      <c r="D5" s="37"/>
      <c r="E5" s="12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59"/>
    </row>
    <row r="6" spans="1:19" x14ac:dyDescent="0.25">
      <c r="A6" s="39" t="s">
        <v>19</v>
      </c>
      <c r="B6" s="43" t="str">
        <f t="shared" si="0"/>
        <v/>
      </c>
      <c r="C6" s="69"/>
      <c r="D6" s="37"/>
      <c r="E6" s="12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59"/>
    </row>
    <row r="7" spans="1:19" x14ac:dyDescent="0.25">
      <c r="A7" s="39" t="s">
        <v>90</v>
      </c>
      <c r="B7" s="43" t="str">
        <f t="shared" si="0"/>
        <v/>
      </c>
      <c r="C7" s="69"/>
      <c r="D7" s="37"/>
      <c r="E7" s="12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59"/>
    </row>
    <row r="8" spans="1:19" ht="13.8" thickBot="1" x14ac:dyDescent="0.3">
      <c r="A8" s="40" t="s">
        <v>6</v>
      </c>
      <c r="B8" s="44" t="str">
        <f t="shared" si="0"/>
        <v/>
      </c>
      <c r="C8" s="69"/>
      <c r="D8" s="37"/>
      <c r="E8" s="120"/>
      <c r="F8" s="37"/>
      <c r="G8" s="37"/>
      <c r="H8" s="37"/>
      <c r="I8" s="37"/>
      <c r="J8" s="37"/>
      <c r="K8" s="36"/>
      <c r="L8" s="37"/>
      <c r="M8" s="37"/>
      <c r="N8" s="37"/>
      <c r="O8" s="37"/>
      <c r="P8" s="37"/>
      <c r="Q8" s="37"/>
      <c r="R8" s="37"/>
      <c r="S8" s="59"/>
    </row>
    <row r="9" spans="1:19" ht="13.8" thickBot="1" x14ac:dyDescent="0.3">
      <c r="A9" s="41" t="s">
        <v>94</v>
      </c>
      <c r="B9" s="73" t="str">
        <f t="shared" si="0"/>
        <v/>
      </c>
      <c r="C9" s="64"/>
      <c r="D9" s="42"/>
      <c r="E9" s="125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7"/>
    </row>
    <row r="11" spans="1:19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8" thickBot="1" x14ac:dyDescent="0.3">
      <c r="A12" s="49" t="s">
        <v>93</v>
      </c>
      <c r="B12" s="110" t="s">
        <v>175</v>
      </c>
      <c r="C12" s="111" t="s">
        <v>176</v>
      </c>
      <c r="D12" s="112" t="s">
        <v>167</v>
      </c>
      <c r="E12" s="122">
        <v>45108</v>
      </c>
      <c r="F12" s="105">
        <v>44743</v>
      </c>
      <c r="G12" s="105">
        <v>44378</v>
      </c>
      <c r="H12" s="105">
        <v>44013</v>
      </c>
      <c r="I12" s="105">
        <v>43647</v>
      </c>
      <c r="J12" s="105">
        <v>43282</v>
      </c>
      <c r="K12" s="24">
        <v>42917</v>
      </c>
      <c r="L12" s="24">
        <v>42552</v>
      </c>
      <c r="M12" s="24">
        <v>42186</v>
      </c>
      <c r="N12" s="24">
        <v>41821</v>
      </c>
      <c r="O12" s="24">
        <v>41456</v>
      </c>
      <c r="P12" s="24">
        <v>41091</v>
      </c>
      <c r="Q12" s="24">
        <v>40725</v>
      </c>
      <c r="R12" s="24">
        <v>40360</v>
      </c>
      <c r="S12" s="25">
        <v>39995</v>
      </c>
    </row>
    <row r="13" spans="1:19" ht="13.8" thickBot="1" x14ac:dyDescent="0.3">
      <c r="A13" s="50" t="s">
        <v>150</v>
      </c>
      <c r="B13" s="51">
        <f>IFERROR(((E13/F13)-1), "")</f>
        <v>-1</v>
      </c>
      <c r="C13" s="67"/>
      <c r="D13" s="52">
        <f>F13-[1]Portugal!F13</f>
        <v>-11269</v>
      </c>
      <c r="E13" s="115"/>
      <c r="F13" s="52">
        <v>4060</v>
      </c>
      <c r="G13" s="52">
        <v>0</v>
      </c>
      <c r="H13" s="52">
        <v>747</v>
      </c>
      <c r="I13" s="52">
        <v>1143</v>
      </c>
      <c r="J13" s="52">
        <v>0</v>
      </c>
      <c r="K13" s="52">
        <v>400</v>
      </c>
      <c r="L13" s="52"/>
      <c r="M13" s="52"/>
      <c r="N13" s="52"/>
      <c r="O13" s="52"/>
      <c r="P13" s="52"/>
      <c r="Q13" s="52">
        <v>0</v>
      </c>
      <c r="R13" s="52"/>
      <c r="S13" s="61"/>
    </row>
    <row r="14" spans="1:19" ht="13.8" thickBot="1" x14ac:dyDescent="0.3">
      <c r="A14" s="49" t="s">
        <v>94</v>
      </c>
      <c r="B14" s="57">
        <f>IFERROR(((E14/F14)-1), "")</f>
        <v>-1</v>
      </c>
      <c r="C14" s="80"/>
      <c r="D14" s="78">
        <f>F14-[1]Portugal!F14</f>
        <v>-11269</v>
      </c>
      <c r="E14" s="117"/>
      <c r="F14" s="78">
        <v>4060</v>
      </c>
      <c r="G14" s="78">
        <v>0</v>
      </c>
      <c r="H14" s="78">
        <v>747</v>
      </c>
      <c r="I14" s="78">
        <v>1143</v>
      </c>
      <c r="J14" s="78">
        <v>0</v>
      </c>
      <c r="K14" s="78">
        <v>400</v>
      </c>
      <c r="L14" s="78"/>
      <c r="M14" s="78"/>
      <c r="N14" s="78"/>
      <c r="O14" s="78"/>
      <c r="P14" s="78"/>
      <c r="Q14" s="78">
        <v>0</v>
      </c>
      <c r="R14" s="78"/>
      <c r="S14" s="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6"/>
  <sheetViews>
    <sheetView workbookViewId="0"/>
  </sheetViews>
  <sheetFormatPr defaultColWidth="8.77734375" defaultRowHeight="13.2" x14ac:dyDescent="0.25"/>
  <cols>
    <col min="1" max="1" width="18.109375" bestFit="1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5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5" x14ac:dyDescent="0.25">
      <c r="A2" s="20" t="s">
        <v>110</v>
      </c>
      <c r="B2" s="26">
        <f t="shared" ref="B2:B8" si="0">IFERROR(((E2/F2)-1), "")</f>
        <v>-0.6569627851140456</v>
      </c>
      <c r="C2" s="45">
        <f>E2-[1]Spain!E2</f>
        <v>-1512.62123790139</v>
      </c>
      <c r="D2" s="1">
        <f>F2-[1]Spain!F2</f>
        <v>-1742.4967151660094</v>
      </c>
      <c r="E2" s="123">
        <v>1143</v>
      </c>
      <c r="F2" s="1">
        <v>3332</v>
      </c>
      <c r="G2" s="1">
        <v>1751.6471294753794</v>
      </c>
      <c r="H2" s="1">
        <v>1363</v>
      </c>
      <c r="I2" s="1">
        <v>4558</v>
      </c>
      <c r="J2" s="1">
        <v>203</v>
      </c>
      <c r="K2" s="1">
        <v>4222</v>
      </c>
      <c r="L2" s="1">
        <v>1477</v>
      </c>
      <c r="M2" s="1">
        <v>97.28</v>
      </c>
      <c r="N2" s="1">
        <v>1191.5208168398092</v>
      </c>
      <c r="O2" s="1">
        <v>24.7</v>
      </c>
      <c r="P2" s="1">
        <v>223</v>
      </c>
      <c r="Q2" s="1">
        <v>61.854499999999994</v>
      </c>
      <c r="R2" s="1">
        <v>20</v>
      </c>
      <c r="S2" s="1">
        <v>0</v>
      </c>
      <c r="T2" s="1">
        <v>2835</v>
      </c>
      <c r="U2" s="28">
        <v>928</v>
      </c>
    </row>
    <row r="3" spans="1:25" x14ac:dyDescent="0.25">
      <c r="A3" s="20" t="s">
        <v>111</v>
      </c>
      <c r="B3" s="26" t="str">
        <f t="shared" si="0"/>
        <v/>
      </c>
      <c r="C3" s="45">
        <f>E3-[1]Spain!E3</f>
        <v>-11.649862384697219</v>
      </c>
      <c r="D3" s="1">
        <f>F3-[1]Spain!F3</f>
        <v>-16.96549208738389</v>
      </c>
      <c r="E3" s="123"/>
      <c r="F3" s="1">
        <v>0</v>
      </c>
      <c r="G3" s="1">
        <v>0</v>
      </c>
      <c r="H3" s="1">
        <v>0</v>
      </c>
      <c r="I3" s="1">
        <v>0</v>
      </c>
      <c r="J3" s="1">
        <v>7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24.85267009255568</v>
      </c>
      <c r="R3" s="1">
        <v>0</v>
      </c>
      <c r="S3" s="1">
        <v>189</v>
      </c>
      <c r="T3" s="1">
        <v>135</v>
      </c>
      <c r="U3" s="28">
        <v>179</v>
      </c>
    </row>
    <row r="4" spans="1:25" x14ac:dyDescent="0.25">
      <c r="A4" s="20" t="s">
        <v>112</v>
      </c>
      <c r="B4" s="26">
        <f t="shared" si="0"/>
        <v>-0.5424378733131775</v>
      </c>
      <c r="C4" s="45">
        <f>E4-[1]Spain!E4</f>
        <v>-9573.6390663608436</v>
      </c>
      <c r="D4" s="1">
        <f>F4-[1]Spain!F4</f>
        <v>-15586.126469192903</v>
      </c>
      <c r="E4" s="123">
        <v>18615</v>
      </c>
      <c r="F4" s="1">
        <v>40683</v>
      </c>
      <c r="G4" s="1">
        <v>16828.195570692613</v>
      </c>
      <c r="H4" s="1">
        <v>31859.748204175536</v>
      </c>
      <c r="I4" s="1">
        <v>21858</v>
      </c>
      <c r="J4" s="1">
        <v>12320</v>
      </c>
      <c r="K4" s="1">
        <v>36307</v>
      </c>
      <c r="L4" s="1">
        <v>11986</v>
      </c>
      <c r="M4" s="1">
        <v>18696.600317513683</v>
      </c>
      <c r="N4" s="1">
        <v>23497.722107214733</v>
      </c>
      <c r="O4" s="1">
        <v>4570.0912967853046</v>
      </c>
      <c r="P4" s="1">
        <v>20622</v>
      </c>
      <c r="Q4" s="1">
        <v>8592.341530243435</v>
      </c>
      <c r="R4" s="1">
        <v>11129.248316860951</v>
      </c>
      <c r="S4" s="1">
        <v>28789</v>
      </c>
      <c r="T4" s="1">
        <v>39485</v>
      </c>
      <c r="U4" s="28">
        <v>35405</v>
      </c>
    </row>
    <row r="5" spans="1:25" x14ac:dyDescent="0.25">
      <c r="A5" s="20" t="s">
        <v>17</v>
      </c>
      <c r="B5" s="26">
        <f t="shared" si="0"/>
        <v>-0.59456635318704287</v>
      </c>
      <c r="C5" s="45">
        <f>E5-[1]Spain!E5</f>
        <v>-2377.6496613507061</v>
      </c>
      <c r="D5" s="1">
        <f>F5-[1]Spain!F5</f>
        <v>-2909.3080872998326</v>
      </c>
      <c r="E5" s="123">
        <v>2716</v>
      </c>
      <c r="F5" s="1">
        <v>6699</v>
      </c>
      <c r="G5" s="1">
        <v>4191.0496308956799</v>
      </c>
      <c r="H5" s="1">
        <v>5147</v>
      </c>
      <c r="I5" s="1">
        <v>3541</v>
      </c>
      <c r="J5" s="1">
        <v>2553</v>
      </c>
      <c r="K5" s="1">
        <v>2012</v>
      </c>
      <c r="L5" s="1">
        <v>2097</v>
      </c>
      <c r="M5" s="1">
        <v>816.74043741653247</v>
      </c>
      <c r="N5" s="1">
        <v>261.11845585494086</v>
      </c>
      <c r="O5" s="1">
        <v>220.83203035884196</v>
      </c>
      <c r="P5" s="1">
        <v>666</v>
      </c>
      <c r="Q5" s="1">
        <v>4.3222034943575096</v>
      </c>
      <c r="R5" s="1">
        <v>49</v>
      </c>
      <c r="S5" s="1">
        <v>0</v>
      </c>
      <c r="T5" s="1">
        <v>475</v>
      </c>
      <c r="U5" s="28">
        <v>101</v>
      </c>
      <c r="X5" s="1"/>
      <c r="Y5" s="1"/>
    </row>
    <row r="6" spans="1:25" x14ac:dyDescent="0.25">
      <c r="A6" s="20" t="s">
        <v>19</v>
      </c>
      <c r="B6" s="26">
        <f t="shared" si="0"/>
        <v>-0.47676669893514034</v>
      </c>
      <c r="C6" s="45">
        <f>E6-[1]Spain!E6</f>
        <v>-1556.7133486787516</v>
      </c>
      <c r="D6" s="1">
        <f>F6-[1]Spain!F6</f>
        <v>-2415.1072697230593</v>
      </c>
      <c r="E6" s="123">
        <v>2162</v>
      </c>
      <c r="F6" s="1">
        <v>4132</v>
      </c>
      <c r="G6" s="1">
        <v>2131.206917358194</v>
      </c>
      <c r="H6" s="1">
        <v>2945.1401734125138</v>
      </c>
      <c r="I6" s="1">
        <v>2494</v>
      </c>
      <c r="J6" s="1">
        <v>412</v>
      </c>
      <c r="K6" s="74">
        <v>1619</v>
      </c>
      <c r="L6" s="74">
        <v>1452</v>
      </c>
      <c r="M6" s="74">
        <v>401.96849956609697</v>
      </c>
      <c r="N6" s="74">
        <v>69.404352398493188</v>
      </c>
      <c r="O6" s="74">
        <v>6.5290433005021118</v>
      </c>
      <c r="P6" s="74">
        <v>15</v>
      </c>
      <c r="Q6" s="74">
        <v>4.3222034943575096</v>
      </c>
      <c r="R6" s="74">
        <v>72</v>
      </c>
      <c r="S6" s="74">
        <v>63</v>
      </c>
      <c r="T6" s="1">
        <v>2220</v>
      </c>
      <c r="U6" s="28">
        <v>2095</v>
      </c>
      <c r="X6" s="1"/>
      <c r="Y6" s="1"/>
    </row>
    <row r="7" spans="1:25" ht="13.8" thickBot="1" x14ac:dyDescent="0.3">
      <c r="A7" s="22" t="s">
        <v>60</v>
      </c>
      <c r="B7" s="27">
        <f t="shared" si="0"/>
        <v>-0.30174563591022441</v>
      </c>
      <c r="C7" s="46">
        <f>E7-[1]Spain!E7</f>
        <v>-1828</v>
      </c>
      <c r="D7" s="10">
        <f>F7-[1]Spain!F7</f>
        <v>-2093</v>
      </c>
      <c r="E7" s="124">
        <v>1400</v>
      </c>
      <c r="F7" s="10">
        <v>2005</v>
      </c>
      <c r="G7" s="10">
        <v>2760</v>
      </c>
      <c r="H7" s="10">
        <v>2088</v>
      </c>
      <c r="I7" s="10">
        <v>537</v>
      </c>
      <c r="J7" s="10">
        <v>484</v>
      </c>
      <c r="K7" s="75">
        <v>238</v>
      </c>
      <c r="L7" s="75">
        <v>530</v>
      </c>
      <c r="M7" s="75">
        <v>95</v>
      </c>
      <c r="N7" s="75">
        <v>240.6</v>
      </c>
      <c r="O7" s="75">
        <v>0</v>
      </c>
      <c r="P7" s="75">
        <v>54</v>
      </c>
      <c r="Q7" s="75">
        <v>28.18</v>
      </c>
      <c r="R7" s="75">
        <v>4</v>
      </c>
      <c r="S7" s="75">
        <v>116</v>
      </c>
      <c r="T7" s="10">
        <v>712</v>
      </c>
      <c r="U7" s="30">
        <v>1427</v>
      </c>
      <c r="X7" s="1"/>
      <c r="Y7" s="1"/>
    </row>
    <row r="8" spans="1:25" ht="13.8" thickBot="1" x14ac:dyDescent="0.3">
      <c r="A8" s="31" t="s">
        <v>23</v>
      </c>
      <c r="B8" s="32">
        <f t="shared" si="0"/>
        <v>-0.54203092293891042</v>
      </c>
      <c r="C8" s="47">
        <f>E8-[1]Spain!E8</f>
        <v>-16860.27317667639</v>
      </c>
      <c r="D8" s="33">
        <f>F8-[1]Spain!F8</f>
        <v>-24763.004033469188</v>
      </c>
      <c r="E8" s="121">
        <f>SUM(E2:E7)</f>
        <v>26036</v>
      </c>
      <c r="F8" s="33">
        <f>SUM(F2:F7)</f>
        <v>56851</v>
      </c>
      <c r="G8" s="33">
        <f>SUM(G2:G7)</f>
        <v>27662.099248421866</v>
      </c>
      <c r="H8" s="33">
        <f>SUM(H2:H7)</f>
        <v>43402.888377588053</v>
      </c>
      <c r="I8" s="33">
        <f>SUM(I2:I7)</f>
        <v>32988</v>
      </c>
      <c r="J8" s="33">
        <f t="shared" ref="J8:O8" si="1">SUM(J2:J7)</f>
        <v>15979</v>
      </c>
      <c r="K8" s="33">
        <f t="shared" si="1"/>
        <v>44398</v>
      </c>
      <c r="L8" s="33">
        <f t="shared" si="1"/>
        <v>17542</v>
      </c>
      <c r="M8" s="33">
        <f t="shared" si="1"/>
        <v>20107.58925449631</v>
      </c>
      <c r="N8" s="33">
        <f t="shared" si="1"/>
        <v>25260.365732307975</v>
      </c>
      <c r="O8" s="33">
        <f t="shared" si="1"/>
        <v>4822.1523704446481</v>
      </c>
      <c r="P8" s="33">
        <f t="shared" ref="P8:U8" si="2">SUM(P2:P7)</f>
        <v>21580</v>
      </c>
      <c r="Q8" s="33">
        <f t="shared" si="2"/>
        <v>8715.8731073247054</v>
      </c>
      <c r="R8" s="33">
        <f t="shared" si="2"/>
        <v>11274.248316860951</v>
      </c>
      <c r="S8" s="33">
        <f t="shared" si="2"/>
        <v>29157</v>
      </c>
      <c r="T8" s="33">
        <f t="shared" si="2"/>
        <v>45862</v>
      </c>
      <c r="U8" s="34">
        <f t="shared" si="2"/>
        <v>40135</v>
      </c>
      <c r="X8" s="1"/>
      <c r="Y8" s="1"/>
    </row>
    <row r="9" spans="1:25" x14ac:dyDescent="0.25">
      <c r="B9" s="35"/>
      <c r="C9" s="35"/>
      <c r="D9" s="35"/>
      <c r="E9" s="35"/>
      <c r="F9" s="35"/>
      <c r="G9" s="35"/>
      <c r="H9" s="35"/>
      <c r="I9" s="35"/>
      <c r="J9" s="35"/>
      <c r="X9" s="1"/>
      <c r="Y9" s="1"/>
    </row>
    <row r="10" spans="1:25" ht="13.8" thickBot="1" x14ac:dyDescent="0.3">
      <c r="B10" s="35"/>
      <c r="C10" s="35"/>
      <c r="D10" s="35"/>
      <c r="E10" s="35"/>
      <c r="F10" s="35"/>
      <c r="G10" s="35"/>
      <c r="H10" s="35"/>
      <c r="I10" s="35"/>
      <c r="J10" s="35"/>
    </row>
    <row r="11" spans="1:25" ht="13.8" thickBot="1" x14ac:dyDescent="0.3">
      <c r="A11" s="23" t="s">
        <v>25</v>
      </c>
      <c r="B11" s="110" t="s">
        <v>175</v>
      </c>
      <c r="C11" s="111" t="s">
        <v>176</v>
      </c>
      <c r="D11" s="112" t="s">
        <v>167</v>
      </c>
      <c r="E11" s="122">
        <v>45108</v>
      </c>
      <c r="F11" s="105">
        <v>44743</v>
      </c>
      <c r="G11" s="105">
        <v>44378</v>
      </c>
      <c r="H11" s="105">
        <v>44013</v>
      </c>
      <c r="I11" s="105">
        <v>43647</v>
      </c>
      <c r="J11" s="105">
        <v>43282</v>
      </c>
      <c r="K11" s="24">
        <v>42917</v>
      </c>
      <c r="L11" s="24">
        <v>42552</v>
      </c>
      <c r="M11" s="24">
        <v>42186</v>
      </c>
      <c r="N11" s="24">
        <v>41821</v>
      </c>
      <c r="O11" s="24">
        <v>41456</v>
      </c>
      <c r="P11" s="24">
        <v>41091</v>
      </c>
      <c r="Q11" s="24">
        <v>40725</v>
      </c>
      <c r="R11" s="24">
        <v>40360</v>
      </c>
      <c r="S11" s="24">
        <v>39995</v>
      </c>
      <c r="T11" s="24">
        <v>39630</v>
      </c>
      <c r="U11" s="25">
        <v>39264</v>
      </c>
    </row>
    <row r="12" spans="1:25" x14ac:dyDescent="0.25">
      <c r="A12" s="20" t="s">
        <v>39</v>
      </c>
      <c r="B12" s="26" t="str">
        <f t="shared" ref="B12:B17" si="3">IFERROR(((E12/F12)-1), "")</f>
        <v/>
      </c>
      <c r="C12" s="45">
        <f>E12-[1]Spain!E12</f>
        <v>-23.299724769394437</v>
      </c>
      <c r="D12" s="1">
        <f>F12-[1]Spain!F12</f>
        <v>-39.586148203895739</v>
      </c>
      <c r="E12" s="123"/>
      <c r="F12" s="1"/>
      <c r="G12" s="1"/>
      <c r="H12" s="1"/>
      <c r="I12" s="1">
        <v>0</v>
      </c>
      <c r="J12" s="1">
        <v>6</v>
      </c>
      <c r="K12" s="1">
        <v>19</v>
      </c>
      <c r="L12" s="1">
        <v>0</v>
      </c>
      <c r="M12" s="1">
        <v>2.1978695029452413</v>
      </c>
      <c r="N12" s="1">
        <v>99.66171249923508</v>
      </c>
      <c r="O12" s="1">
        <v>0</v>
      </c>
      <c r="P12" s="1">
        <v>78</v>
      </c>
      <c r="Q12" s="1">
        <v>20.530466598198171</v>
      </c>
      <c r="R12" s="1">
        <v>0</v>
      </c>
      <c r="S12" s="1">
        <v>0</v>
      </c>
      <c r="T12" s="1">
        <v>0</v>
      </c>
      <c r="U12" s="28">
        <v>44</v>
      </c>
    </row>
    <row r="13" spans="1:25" x14ac:dyDescent="0.25">
      <c r="A13" s="20" t="s">
        <v>40</v>
      </c>
      <c r="B13" s="26" t="str">
        <f t="shared" si="3"/>
        <v/>
      </c>
      <c r="C13" s="45">
        <f>E13-[1]Spain!E13</f>
        <v>-97.555947609454506</v>
      </c>
      <c r="D13" s="1">
        <f>F13-[1]Spain!F13</f>
        <v>-7.9172296407791478</v>
      </c>
      <c r="E13" s="123"/>
      <c r="F13" s="1"/>
      <c r="G13" s="1">
        <v>162.17789168384695</v>
      </c>
      <c r="H13" s="1"/>
      <c r="I13" s="1">
        <v>9</v>
      </c>
      <c r="J13" s="1">
        <v>0</v>
      </c>
      <c r="K13" s="1">
        <v>0</v>
      </c>
      <c r="L13" s="1">
        <v>0</v>
      </c>
      <c r="M13" s="1">
        <v>0</v>
      </c>
      <c r="N13" s="1">
        <v>20.360995026725448</v>
      </c>
      <c r="O13" s="1">
        <v>0</v>
      </c>
      <c r="P13" s="1">
        <v>0</v>
      </c>
      <c r="Q13" s="1">
        <v>21.611017471787548</v>
      </c>
      <c r="R13" s="1">
        <v>32.509171282196967</v>
      </c>
      <c r="S13" s="1">
        <v>0</v>
      </c>
      <c r="T13" s="1">
        <v>11</v>
      </c>
      <c r="U13" s="28">
        <v>0</v>
      </c>
      <c r="X13" s="1"/>
      <c r="Y13" s="1"/>
    </row>
    <row r="14" spans="1:25" x14ac:dyDescent="0.25">
      <c r="A14" s="20" t="s">
        <v>7</v>
      </c>
      <c r="B14" s="26">
        <f t="shared" si="3"/>
        <v>-0.76980387489272495</v>
      </c>
      <c r="C14" s="45">
        <f>E14-[1]Spain!E14</f>
        <v>-3199.0892317099024</v>
      </c>
      <c r="D14" s="1">
        <f>F14-[1]Spain!F14</f>
        <v>-5079.0272281684647</v>
      </c>
      <c r="E14" s="123">
        <v>1704</v>
      </c>
      <c r="F14" s="1">
        <v>7402.3835075673378</v>
      </c>
      <c r="G14" s="1">
        <v>2959.8591467660981</v>
      </c>
      <c r="H14" s="1">
        <v>2697</v>
      </c>
      <c r="I14" s="1">
        <v>3444</v>
      </c>
      <c r="J14" s="1">
        <v>3266</v>
      </c>
      <c r="K14" s="1">
        <v>987</v>
      </c>
      <c r="L14" s="1">
        <v>4001</v>
      </c>
      <c r="M14" s="1">
        <v>2453.9213000383616</v>
      </c>
      <c r="N14" s="1">
        <v>2272.3942081142795</v>
      </c>
      <c r="O14" s="1">
        <v>7.6172171839191298</v>
      </c>
      <c r="P14" s="1">
        <v>7890</v>
      </c>
      <c r="Q14" s="1">
        <v>2656.1453244049917</v>
      </c>
      <c r="R14" s="1">
        <v>3644.5381741045371</v>
      </c>
      <c r="S14" s="1">
        <v>1066</v>
      </c>
      <c r="T14" s="1">
        <v>571</v>
      </c>
      <c r="U14" s="28">
        <v>2622</v>
      </c>
      <c r="X14" s="1"/>
      <c r="Y14" s="1"/>
    </row>
    <row r="15" spans="1:25" x14ac:dyDescent="0.25">
      <c r="A15" s="20" t="s">
        <v>113</v>
      </c>
      <c r="B15" s="26" t="str">
        <f t="shared" si="3"/>
        <v/>
      </c>
      <c r="C15" s="45">
        <f>E15-[1]Spain!E15</f>
        <v>0</v>
      </c>
      <c r="D15" s="1">
        <f>F15-[1]Spain!F15</f>
        <v>0</v>
      </c>
      <c r="E15" s="123"/>
      <c r="F15" s="1"/>
      <c r="G15" s="1"/>
      <c r="H15" s="1"/>
      <c r="I15" s="1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/>
      <c r="T15" s="1">
        <v>0</v>
      </c>
      <c r="U15" s="28">
        <v>0</v>
      </c>
      <c r="X15" s="1"/>
      <c r="Y15" s="1"/>
    </row>
    <row r="16" spans="1:25" ht="13.8" thickBot="1" x14ac:dyDescent="0.3">
      <c r="A16" s="29" t="s">
        <v>60</v>
      </c>
      <c r="B16" s="27">
        <f t="shared" si="3"/>
        <v>4.7132413052799471E-3</v>
      </c>
      <c r="C16" s="46">
        <f>E16-[1]Spain!E16</f>
        <v>2</v>
      </c>
      <c r="D16" s="10">
        <f>F16-[1]Spain!F16</f>
        <v>-4.2300626937877164</v>
      </c>
      <c r="E16" s="124">
        <v>2</v>
      </c>
      <c r="F16" s="10">
        <v>1.9906177382530428</v>
      </c>
      <c r="G16" s="10">
        <v>49.554355792286565</v>
      </c>
      <c r="H16" s="10"/>
      <c r="I16" s="10">
        <v>15</v>
      </c>
      <c r="J16" s="10">
        <v>0</v>
      </c>
      <c r="K16" s="10">
        <v>115</v>
      </c>
      <c r="L16" s="10">
        <v>0</v>
      </c>
      <c r="M16" s="10">
        <v>0</v>
      </c>
      <c r="N16" s="10">
        <v>0</v>
      </c>
      <c r="O16" s="10">
        <v>0</v>
      </c>
      <c r="P16" s="10">
        <v>68</v>
      </c>
      <c r="Q16" s="10">
        <v>58.681652620768126</v>
      </c>
      <c r="R16" s="10">
        <v>0</v>
      </c>
      <c r="S16" s="10">
        <v>0</v>
      </c>
      <c r="T16" s="10">
        <v>240</v>
      </c>
      <c r="U16" s="30">
        <v>58</v>
      </c>
      <c r="X16" s="1"/>
      <c r="Y16" s="1"/>
    </row>
    <row r="17" spans="1:25" ht="13.8" thickBot="1" x14ac:dyDescent="0.3">
      <c r="A17" s="31" t="s">
        <v>23</v>
      </c>
      <c r="B17" s="32">
        <f t="shared" si="3"/>
        <v>-0.76959565101262484</v>
      </c>
      <c r="C17" s="47">
        <f>E17-[1]Spain!E17</f>
        <v>-3317.9449040887512</v>
      </c>
      <c r="D17" s="33">
        <f>F17-[1]Spain!F17</f>
        <v>-5130.7606687069274</v>
      </c>
      <c r="E17" s="121">
        <f t="shared" ref="E17:J17" si="4">SUM(E12:E16)</f>
        <v>1706</v>
      </c>
      <c r="F17" s="33">
        <f t="shared" si="4"/>
        <v>7404.3741253055905</v>
      </c>
      <c r="G17" s="33">
        <f t="shared" si="4"/>
        <v>3171.5913942422317</v>
      </c>
      <c r="H17" s="33">
        <f t="shared" si="4"/>
        <v>2697</v>
      </c>
      <c r="I17" s="33">
        <f t="shared" si="4"/>
        <v>3468</v>
      </c>
      <c r="J17" s="33">
        <f t="shared" si="4"/>
        <v>3272</v>
      </c>
      <c r="K17" s="33">
        <v>1121</v>
      </c>
      <c r="L17" s="33">
        <f>SUM(L12:L16)</f>
        <v>4001</v>
      </c>
      <c r="M17" s="33">
        <f>SUM(M12:M16)</f>
        <v>2456.1191695413067</v>
      </c>
      <c r="N17" s="33">
        <f>SUM(N12:N16)</f>
        <v>2392.4169156402399</v>
      </c>
      <c r="O17" s="33">
        <f>SUM(O12:O16)</f>
        <v>7.6172171839191298</v>
      </c>
      <c r="P17" s="33">
        <f t="shared" ref="P17:U17" si="5">SUM(P12:P16)</f>
        <v>8036</v>
      </c>
      <c r="Q17" s="33">
        <f t="shared" si="5"/>
        <v>2756.9684610957456</v>
      </c>
      <c r="R17" s="33">
        <f t="shared" si="5"/>
        <v>3677.0473453867339</v>
      </c>
      <c r="S17" s="33">
        <f t="shared" si="5"/>
        <v>1066</v>
      </c>
      <c r="T17" s="33">
        <f t="shared" si="5"/>
        <v>822</v>
      </c>
      <c r="U17" s="34">
        <f t="shared" si="5"/>
        <v>2724</v>
      </c>
      <c r="X17" s="1"/>
      <c r="Y17" s="1"/>
    </row>
    <row r="20" spans="1:25" ht="13.8" x14ac:dyDescent="0.25">
      <c r="C20" s="99"/>
      <c r="D20" s="98"/>
      <c r="E20" s="98"/>
      <c r="F20" s="98"/>
      <c r="G20" s="98"/>
      <c r="H20" s="98"/>
      <c r="I20" s="98"/>
      <c r="J20" s="98"/>
      <c r="K20" s="98"/>
    </row>
    <row r="21" spans="1:25" ht="13.8" x14ac:dyDescent="0.25">
      <c r="C21" s="97"/>
      <c r="D21" s="98"/>
      <c r="E21" s="98"/>
      <c r="F21" s="98"/>
      <c r="G21" s="98"/>
      <c r="H21" s="98"/>
      <c r="I21" s="98"/>
      <c r="J21" s="98"/>
      <c r="K21" s="98"/>
    </row>
    <row r="22" spans="1:25" ht="13.8" x14ac:dyDescent="0.25">
      <c r="C22" s="37"/>
      <c r="D22" s="98"/>
      <c r="E22" s="98"/>
      <c r="F22" s="98"/>
      <c r="G22" s="98"/>
      <c r="H22" s="98"/>
      <c r="I22" s="98"/>
      <c r="J22" s="98"/>
      <c r="K22" s="98"/>
    </row>
    <row r="23" spans="1:25" ht="13.8" x14ac:dyDescent="0.25">
      <c r="C23" s="97"/>
      <c r="D23" s="98"/>
      <c r="E23" s="98"/>
      <c r="F23" s="98"/>
      <c r="G23" s="98"/>
      <c r="H23" s="98"/>
      <c r="I23" s="98"/>
      <c r="J23" s="98"/>
      <c r="K23" s="98"/>
    </row>
    <row r="24" spans="1:25" ht="17.399999999999999" x14ac:dyDescent="0.3">
      <c r="C24" s="97"/>
      <c r="D24" s="98"/>
      <c r="E24" s="98"/>
      <c r="F24" s="98"/>
      <c r="G24" s="98"/>
      <c r="H24" s="98"/>
      <c r="I24" s="98"/>
      <c r="J24" s="98"/>
      <c r="K24" s="98"/>
      <c r="T24" s="5"/>
      <c r="U24" s="1"/>
      <c r="V24" s="1"/>
    </row>
    <row r="25" spans="1:25" ht="17.399999999999999" x14ac:dyDescent="0.3">
      <c r="C25" s="97"/>
      <c r="D25" s="98"/>
      <c r="E25" s="98"/>
      <c r="F25" s="98"/>
      <c r="G25" s="98"/>
      <c r="H25" s="98"/>
      <c r="I25" s="98"/>
      <c r="J25" s="98"/>
      <c r="K25" s="98"/>
      <c r="T25" s="5"/>
      <c r="U25" s="1"/>
      <c r="V25" s="1"/>
    </row>
    <row r="26" spans="1:25" ht="17.399999999999999" x14ac:dyDescent="0.3">
      <c r="C26" s="97"/>
      <c r="D26" s="98"/>
      <c r="E26" s="98"/>
      <c r="F26" s="98"/>
      <c r="G26" s="98"/>
      <c r="H26" s="98"/>
      <c r="I26" s="98"/>
      <c r="J26" s="98"/>
      <c r="K26" s="98"/>
      <c r="T26" s="5"/>
      <c r="U26" s="1"/>
      <c r="V26" s="1"/>
    </row>
    <row r="27" spans="1:25" ht="17.399999999999999" x14ac:dyDescent="0.3">
      <c r="C27" s="100"/>
      <c r="D27" s="101"/>
      <c r="E27" s="101"/>
      <c r="F27" s="101"/>
      <c r="G27" s="101"/>
      <c r="H27" s="101"/>
      <c r="I27" s="101"/>
      <c r="J27" s="101"/>
      <c r="K27" s="101"/>
      <c r="T27" s="5"/>
      <c r="U27" s="1"/>
      <c r="V27" s="1"/>
    </row>
    <row r="28" spans="1:25" ht="17.399999999999999" x14ac:dyDescent="0.3">
      <c r="C28" s="97"/>
      <c r="D28" s="98"/>
      <c r="E28" s="98"/>
      <c r="F28" s="98"/>
      <c r="G28" s="98"/>
      <c r="H28" s="98"/>
      <c r="I28" s="98"/>
      <c r="J28" s="98"/>
      <c r="K28" s="98"/>
      <c r="T28" s="5"/>
      <c r="U28" s="1"/>
      <c r="V28" s="1"/>
    </row>
    <row r="29" spans="1:25" ht="17.399999999999999" x14ac:dyDescent="0.3">
      <c r="C29" s="99"/>
      <c r="D29" s="98"/>
      <c r="E29" s="98"/>
      <c r="F29" s="98"/>
      <c r="G29" s="98"/>
      <c r="H29" s="98"/>
      <c r="I29" s="98"/>
      <c r="J29" s="98"/>
      <c r="K29" s="98"/>
      <c r="T29" s="5"/>
      <c r="U29" s="1"/>
      <c r="V29" s="1"/>
    </row>
    <row r="30" spans="1:25" ht="17.399999999999999" x14ac:dyDescent="0.3">
      <c r="C30" s="99"/>
      <c r="D30" s="98"/>
      <c r="E30" s="98"/>
      <c r="F30" s="98"/>
      <c r="G30" s="98"/>
      <c r="H30" s="98"/>
      <c r="I30" s="98"/>
      <c r="J30" s="98"/>
      <c r="K30" s="98"/>
      <c r="T30" s="5"/>
      <c r="U30" s="1"/>
      <c r="V30" s="1"/>
    </row>
    <row r="31" spans="1:25" ht="17.399999999999999" x14ac:dyDescent="0.3">
      <c r="C31" s="97"/>
      <c r="D31" s="98"/>
      <c r="E31" s="98"/>
      <c r="F31" s="98"/>
      <c r="G31" s="98"/>
      <c r="H31" s="98"/>
      <c r="I31" s="98"/>
      <c r="J31" s="98"/>
      <c r="K31" s="98"/>
      <c r="T31" s="5"/>
      <c r="U31" s="1"/>
      <c r="V31" s="1"/>
    </row>
    <row r="32" spans="1:25" ht="17.399999999999999" x14ac:dyDescent="0.3">
      <c r="C32" s="97"/>
      <c r="D32" s="98"/>
      <c r="E32" s="98"/>
      <c r="F32" s="98"/>
      <c r="G32" s="98"/>
      <c r="H32" s="98"/>
      <c r="I32" s="98"/>
      <c r="J32" s="98"/>
      <c r="K32" s="98"/>
      <c r="T32" s="5"/>
      <c r="U32" s="1"/>
      <c r="V32" s="1"/>
    </row>
    <row r="33" spans="3:22" ht="17.399999999999999" x14ac:dyDescent="0.3">
      <c r="C33" s="97"/>
      <c r="D33" s="98"/>
      <c r="E33" s="98"/>
      <c r="F33" s="98"/>
      <c r="G33" s="98"/>
      <c r="H33" s="98"/>
      <c r="I33" s="98"/>
      <c r="J33" s="98"/>
      <c r="K33" s="98"/>
      <c r="T33" s="5"/>
      <c r="U33" s="1"/>
      <c r="V33" s="1"/>
    </row>
    <row r="34" spans="3:22" ht="17.399999999999999" x14ac:dyDescent="0.3">
      <c r="C34" s="97"/>
      <c r="D34" s="98"/>
      <c r="E34" s="98"/>
      <c r="F34" s="98"/>
      <c r="G34" s="98"/>
      <c r="H34" s="98"/>
      <c r="I34" s="98"/>
      <c r="J34" s="98"/>
      <c r="K34" s="98"/>
      <c r="T34" s="6"/>
      <c r="U34" s="1"/>
      <c r="V34" s="1"/>
    </row>
    <row r="35" spans="3:22" ht="18" x14ac:dyDescent="0.35">
      <c r="C35" s="97"/>
      <c r="D35" s="98"/>
      <c r="E35" s="98"/>
      <c r="F35" s="98"/>
      <c r="G35" s="98"/>
      <c r="H35" s="98"/>
      <c r="I35" s="98"/>
      <c r="J35" s="98"/>
      <c r="K35" s="98"/>
      <c r="T35" s="7"/>
      <c r="U35" s="2"/>
      <c r="V35" s="2"/>
    </row>
    <row r="36" spans="3:22" ht="13.8" x14ac:dyDescent="0.25">
      <c r="C36" s="100"/>
      <c r="D36" s="101"/>
      <c r="E36" s="101"/>
      <c r="F36" s="101"/>
      <c r="G36" s="101"/>
      <c r="H36" s="101"/>
      <c r="I36" s="101"/>
      <c r="J36" s="101"/>
      <c r="K36" s="101"/>
    </row>
  </sheetData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6"/>
  <sheetViews>
    <sheetView workbookViewId="0"/>
  </sheetViews>
  <sheetFormatPr defaultColWidth="8.77734375" defaultRowHeight="13.2" x14ac:dyDescent="0.25"/>
  <cols>
    <col min="1" max="1" width="18.6640625" bestFit="1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20" t="s">
        <v>4</v>
      </c>
      <c r="B2" s="26" t="str">
        <f t="shared" ref="B2:B19" si="0">IFERROR(((E2/F2)-1), "")</f>
        <v/>
      </c>
      <c r="C2" s="45">
        <f>E2-[1]Switzerland!E2</f>
        <v>0</v>
      </c>
      <c r="D2" s="1">
        <f>F2-[1]Switzerland!F2</f>
        <v>0</v>
      </c>
      <c r="E2" s="123">
        <v>0</v>
      </c>
      <c r="F2" s="1">
        <v>0</v>
      </c>
      <c r="G2" s="1">
        <v>0</v>
      </c>
      <c r="H2" s="1">
        <v>0</v>
      </c>
      <c r="I2" s="1">
        <v>0</v>
      </c>
      <c r="J2" s="1"/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8">
        <v>0</v>
      </c>
    </row>
    <row r="3" spans="1:21" x14ac:dyDescent="0.25">
      <c r="A3" s="20" t="s">
        <v>11</v>
      </c>
      <c r="B3" s="26">
        <f t="shared" si="0"/>
        <v>-0.85675675675675678</v>
      </c>
      <c r="C3" s="45">
        <f>E3-[1]Switzerland!E3</f>
        <v>-923</v>
      </c>
      <c r="D3" s="1">
        <f>F3-[1]Switzerland!F3</f>
        <v>-1071</v>
      </c>
      <c r="E3" s="123">
        <v>106</v>
      </c>
      <c r="F3" s="1">
        <v>740</v>
      </c>
      <c r="G3" s="1">
        <v>918</v>
      </c>
      <c r="H3" s="1">
        <v>23</v>
      </c>
      <c r="I3" s="1">
        <v>1370</v>
      </c>
      <c r="J3" s="1"/>
      <c r="K3" s="1">
        <v>308</v>
      </c>
      <c r="L3" s="1">
        <v>118</v>
      </c>
      <c r="M3" s="1">
        <v>214</v>
      </c>
      <c r="N3" s="1">
        <v>621</v>
      </c>
      <c r="O3" s="1">
        <v>2</v>
      </c>
      <c r="P3" s="1">
        <v>38</v>
      </c>
      <c r="Q3" s="1">
        <v>29</v>
      </c>
      <c r="R3" s="1">
        <v>63.5</v>
      </c>
      <c r="S3" s="1">
        <v>0</v>
      </c>
      <c r="T3" s="1">
        <v>0</v>
      </c>
      <c r="U3" s="28">
        <v>0</v>
      </c>
    </row>
    <row r="4" spans="1:21" x14ac:dyDescent="0.25">
      <c r="A4" s="20" t="s">
        <v>5</v>
      </c>
      <c r="B4" s="26" t="str">
        <f t="shared" si="0"/>
        <v/>
      </c>
      <c r="C4" s="45">
        <f>E4-[1]Switzerland!E4</f>
        <v>0</v>
      </c>
      <c r="D4" s="1">
        <f>F4-[1]Switzerland!F4</f>
        <v>0</v>
      </c>
      <c r="E4" s="123">
        <v>0</v>
      </c>
      <c r="F4" s="1">
        <v>0</v>
      </c>
      <c r="G4" s="1">
        <v>0</v>
      </c>
      <c r="H4" s="1">
        <v>0</v>
      </c>
      <c r="I4" s="1">
        <v>0</v>
      </c>
      <c r="J4" s="1"/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8">
        <v>0</v>
      </c>
    </row>
    <row r="5" spans="1:21" x14ac:dyDescent="0.25">
      <c r="A5" s="20" t="s">
        <v>2</v>
      </c>
      <c r="B5" s="26" t="str">
        <f t="shared" si="0"/>
        <v/>
      </c>
      <c r="C5" s="45">
        <f>E5-[1]Switzerland!E5</f>
        <v>0</v>
      </c>
      <c r="D5" s="1">
        <f>F5-[1]Switzerland!F5</f>
        <v>0</v>
      </c>
      <c r="E5" s="123">
        <v>0</v>
      </c>
      <c r="F5" s="1">
        <v>0</v>
      </c>
      <c r="G5" s="1">
        <v>0</v>
      </c>
      <c r="H5" s="1">
        <v>0</v>
      </c>
      <c r="I5" s="1">
        <v>0</v>
      </c>
      <c r="J5" s="1"/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28">
        <v>0</v>
      </c>
    </row>
    <row r="6" spans="1:21" x14ac:dyDescent="0.25">
      <c r="A6" s="20" t="s">
        <v>9</v>
      </c>
      <c r="B6" s="26">
        <f t="shared" si="0"/>
        <v>-0.96689448953438706</v>
      </c>
      <c r="C6" s="45">
        <f>E6-[1]Switzerland!E6</f>
        <v>-1463</v>
      </c>
      <c r="D6" s="1">
        <f>F6-[1]Switzerland!F6</f>
        <v>-2091</v>
      </c>
      <c r="E6" s="123">
        <v>155</v>
      </c>
      <c r="F6" s="1">
        <v>4682</v>
      </c>
      <c r="G6" s="1">
        <v>3584</v>
      </c>
      <c r="H6" s="1">
        <v>2054</v>
      </c>
      <c r="I6" s="1">
        <v>2782</v>
      </c>
      <c r="J6" s="1"/>
      <c r="K6" s="1">
        <v>546</v>
      </c>
      <c r="L6" s="1">
        <v>1345</v>
      </c>
      <c r="M6" s="1">
        <v>387</v>
      </c>
      <c r="N6" s="1">
        <v>1918</v>
      </c>
      <c r="O6" s="1">
        <v>194</v>
      </c>
      <c r="P6" s="1">
        <v>1941</v>
      </c>
      <c r="Q6" s="1">
        <v>619</v>
      </c>
      <c r="R6" s="1">
        <v>185.5</v>
      </c>
      <c r="S6" s="1">
        <v>2</v>
      </c>
      <c r="T6" s="1">
        <v>58</v>
      </c>
      <c r="U6" s="28">
        <v>55</v>
      </c>
    </row>
    <row r="7" spans="1:21" x14ac:dyDescent="0.25">
      <c r="A7" s="20" t="s">
        <v>114</v>
      </c>
      <c r="B7" s="26">
        <f t="shared" si="0"/>
        <v>-0.66666666666666674</v>
      </c>
      <c r="C7" s="45">
        <f>E7-[1]Switzerland!E7</f>
        <v>-6</v>
      </c>
      <c r="D7" s="1">
        <f>F7-[1]Switzerland!F7</f>
        <v>-4</v>
      </c>
      <c r="E7" s="123">
        <v>4</v>
      </c>
      <c r="F7" s="1">
        <v>12</v>
      </c>
      <c r="G7" s="1">
        <v>0</v>
      </c>
      <c r="H7" s="1">
        <v>0</v>
      </c>
      <c r="I7" s="1">
        <v>31</v>
      </c>
      <c r="J7" s="1"/>
      <c r="K7" s="1">
        <v>15</v>
      </c>
      <c r="L7" s="1">
        <v>2</v>
      </c>
      <c r="M7" s="1">
        <v>3</v>
      </c>
      <c r="N7" s="1">
        <v>4</v>
      </c>
      <c r="O7" s="1">
        <v>0</v>
      </c>
      <c r="P7" s="1">
        <v>11</v>
      </c>
      <c r="Q7" s="1">
        <v>246</v>
      </c>
      <c r="R7" s="1">
        <v>0</v>
      </c>
      <c r="S7" s="1">
        <v>45</v>
      </c>
      <c r="T7" s="1">
        <v>29</v>
      </c>
      <c r="U7" s="28">
        <v>7</v>
      </c>
    </row>
    <row r="8" spans="1:21" x14ac:dyDescent="0.25">
      <c r="A8" s="20" t="s">
        <v>3</v>
      </c>
      <c r="B8" s="26">
        <f t="shared" si="0"/>
        <v>-0.45606140815246166</v>
      </c>
      <c r="C8" s="45">
        <f>E8-[1]Switzerland!E8</f>
        <v>-1166</v>
      </c>
      <c r="D8" s="1">
        <f>F8-[1]Switzerland!F8</f>
        <v>-1056</v>
      </c>
      <c r="E8" s="123">
        <v>2055</v>
      </c>
      <c r="F8" s="1">
        <v>3778</v>
      </c>
      <c r="G8" s="1">
        <v>3055</v>
      </c>
      <c r="H8" s="1">
        <v>2914</v>
      </c>
      <c r="I8" s="1">
        <v>3498</v>
      </c>
      <c r="J8" s="1">
        <v>1239</v>
      </c>
      <c r="K8" s="74">
        <v>4974</v>
      </c>
      <c r="L8" s="74">
        <v>3191</v>
      </c>
      <c r="M8" s="74">
        <v>4446</v>
      </c>
      <c r="N8" s="74">
        <v>2718</v>
      </c>
      <c r="O8" s="74">
        <v>4199</v>
      </c>
      <c r="P8" s="74">
        <v>4235</v>
      </c>
      <c r="Q8" s="74">
        <v>5320</v>
      </c>
      <c r="R8" s="74">
        <v>6067</v>
      </c>
      <c r="S8" s="74">
        <v>6038</v>
      </c>
      <c r="T8" s="1">
        <v>4627</v>
      </c>
      <c r="U8" s="28">
        <v>6559</v>
      </c>
    </row>
    <row r="9" spans="1:21" x14ac:dyDescent="0.25">
      <c r="A9" s="20" t="s">
        <v>17</v>
      </c>
      <c r="B9" s="26">
        <f t="shared" si="0"/>
        <v>-1</v>
      </c>
      <c r="C9" s="45">
        <f>E9-[1]Switzerland!E9</f>
        <v>-21</v>
      </c>
      <c r="D9" s="1">
        <f>F9-[1]Switzerland!F9</f>
        <v>-72</v>
      </c>
      <c r="E9" s="123">
        <v>0</v>
      </c>
      <c r="F9" s="1">
        <v>43</v>
      </c>
      <c r="G9" s="1">
        <v>0</v>
      </c>
      <c r="H9" s="1">
        <v>0</v>
      </c>
      <c r="I9" s="1">
        <v>4</v>
      </c>
      <c r="J9" s="1"/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1">
        <v>0</v>
      </c>
      <c r="U9" s="28">
        <v>0</v>
      </c>
    </row>
    <row r="10" spans="1:21" x14ac:dyDescent="0.25">
      <c r="A10" s="20" t="s">
        <v>10</v>
      </c>
      <c r="B10" s="26">
        <f t="shared" si="0"/>
        <v>-0.73154362416107377</v>
      </c>
      <c r="C10" s="45">
        <f>E10-[1]Switzerland!E10</f>
        <v>-55</v>
      </c>
      <c r="D10" s="1">
        <f>F10-[1]Switzerland!F10</f>
        <v>-43</v>
      </c>
      <c r="E10" s="123">
        <v>40</v>
      </c>
      <c r="F10" s="1">
        <v>149</v>
      </c>
      <c r="G10" s="1">
        <v>49</v>
      </c>
      <c r="H10" s="1">
        <v>3</v>
      </c>
      <c r="I10" s="1">
        <v>121</v>
      </c>
      <c r="J10" s="1"/>
      <c r="K10" s="74">
        <v>37</v>
      </c>
      <c r="L10" s="74">
        <v>228</v>
      </c>
      <c r="M10" s="74">
        <v>160</v>
      </c>
      <c r="N10" s="74">
        <v>305</v>
      </c>
      <c r="O10" s="74">
        <v>47</v>
      </c>
      <c r="P10" s="74">
        <v>181</v>
      </c>
      <c r="Q10" s="74">
        <v>980</v>
      </c>
      <c r="R10" s="74">
        <v>500</v>
      </c>
      <c r="S10" s="74">
        <v>556</v>
      </c>
      <c r="T10" s="1">
        <v>155</v>
      </c>
      <c r="U10" s="28">
        <v>537</v>
      </c>
    </row>
    <row r="11" spans="1:21" x14ac:dyDescent="0.25">
      <c r="A11" s="20" t="s">
        <v>27</v>
      </c>
      <c r="B11" s="26">
        <f t="shared" si="0"/>
        <v>-0.10692771084337349</v>
      </c>
      <c r="C11" s="45">
        <f>E11-[1]Switzerland!E11</f>
        <v>-287</v>
      </c>
      <c r="D11" s="1">
        <f>F11-[1]Switzerland!F11</f>
        <v>-163</v>
      </c>
      <c r="E11" s="123">
        <v>593</v>
      </c>
      <c r="F11" s="1">
        <v>664</v>
      </c>
      <c r="G11" s="1">
        <v>345</v>
      </c>
      <c r="H11" s="1">
        <v>278</v>
      </c>
      <c r="I11" s="1">
        <v>1061</v>
      </c>
      <c r="J11" s="1"/>
      <c r="K11" s="74">
        <v>1158</v>
      </c>
      <c r="L11" s="74">
        <v>805</v>
      </c>
      <c r="M11" s="74">
        <v>978</v>
      </c>
      <c r="N11" s="74">
        <v>1109</v>
      </c>
      <c r="O11" s="74">
        <v>887</v>
      </c>
      <c r="P11" s="74">
        <v>1270</v>
      </c>
      <c r="Q11" s="74">
        <v>1003</v>
      </c>
      <c r="R11" s="74">
        <v>1079</v>
      </c>
      <c r="S11" s="74">
        <v>1056</v>
      </c>
      <c r="T11" s="1">
        <v>589</v>
      </c>
      <c r="U11" s="28">
        <v>733</v>
      </c>
    </row>
    <row r="12" spans="1:21" x14ac:dyDescent="0.25">
      <c r="A12" s="20" t="s">
        <v>115</v>
      </c>
      <c r="B12" s="26" t="str">
        <f t="shared" si="0"/>
        <v/>
      </c>
      <c r="C12" s="45">
        <f>E12-[1]Switzerland!E12</f>
        <v>0</v>
      </c>
      <c r="D12" s="1">
        <f>F12-[1]Switzerland!F12</f>
        <v>0</v>
      </c>
      <c r="E12" s="123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74">
        <v>0</v>
      </c>
      <c r="L12" s="74">
        <v>0</v>
      </c>
      <c r="M12" s="74">
        <v>5</v>
      </c>
      <c r="N12" s="74">
        <v>30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1">
        <v>0</v>
      </c>
      <c r="U12" s="28">
        <v>5</v>
      </c>
    </row>
    <row r="13" spans="1:21" x14ac:dyDescent="0.25">
      <c r="A13" s="20" t="s">
        <v>116</v>
      </c>
      <c r="B13" s="26">
        <f t="shared" si="0"/>
        <v>1.5</v>
      </c>
      <c r="C13" s="45">
        <f>E13-[1]Switzerland!E13</f>
        <v>-26</v>
      </c>
      <c r="D13" s="1">
        <f>F13-[1]Switzerland!F13</f>
        <v>-29</v>
      </c>
      <c r="E13" s="123">
        <v>30</v>
      </c>
      <c r="F13" s="1">
        <v>12</v>
      </c>
      <c r="G13" s="1">
        <v>23</v>
      </c>
      <c r="H13" s="1">
        <v>0</v>
      </c>
      <c r="I13" s="1">
        <v>43</v>
      </c>
      <c r="J13" s="1"/>
      <c r="K13" s="74">
        <v>42</v>
      </c>
      <c r="L13" s="74">
        <v>26</v>
      </c>
      <c r="M13" s="74">
        <v>306</v>
      </c>
      <c r="N13" s="74">
        <v>262</v>
      </c>
      <c r="O13" s="74">
        <v>306</v>
      </c>
      <c r="P13" s="74">
        <v>478</v>
      </c>
      <c r="Q13" s="74">
        <v>1285</v>
      </c>
      <c r="R13" s="74">
        <v>1001</v>
      </c>
      <c r="S13" s="74">
        <v>415</v>
      </c>
      <c r="T13" s="1">
        <v>366</v>
      </c>
      <c r="U13" s="28">
        <v>1976</v>
      </c>
    </row>
    <row r="14" spans="1:21" x14ac:dyDescent="0.25">
      <c r="A14" s="20" t="s">
        <v>13</v>
      </c>
      <c r="B14" s="26" t="str">
        <f t="shared" si="0"/>
        <v/>
      </c>
      <c r="C14" s="45">
        <f>E14-[1]Switzerland!E14</f>
        <v>-23</v>
      </c>
      <c r="D14" s="1">
        <f>F14-[1]Switzerland!F14</f>
        <v>-10</v>
      </c>
      <c r="E14" s="123">
        <v>0</v>
      </c>
      <c r="F14" s="1">
        <v>0</v>
      </c>
      <c r="G14" s="1">
        <v>14</v>
      </c>
      <c r="H14" s="1">
        <v>0</v>
      </c>
      <c r="I14" s="1">
        <v>12</v>
      </c>
      <c r="J14" s="1"/>
      <c r="K14" s="74">
        <v>25</v>
      </c>
      <c r="L14" s="74">
        <v>0</v>
      </c>
      <c r="M14" s="74">
        <v>5</v>
      </c>
      <c r="N14" s="74">
        <v>123</v>
      </c>
      <c r="O14" s="74">
        <v>40</v>
      </c>
      <c r="P14" s="74">
        <v>184</v>
      </c>
      <c r="Q14" s="74">
        <v>48</v>
      </c>
      <c r="R14" s="74">
        <v>103</v>
      </c>
      <c r="S14" s="74">
        <v>38</v>
      </c>
      <c r="T14" s="1">
        <v>2</v>
      </c>
      <c r="U14" s="28">
        <v>10</v>
      </c>
    </row>
    <row r="15" spans="1:21" x14ac:dyDescent="0.25">
      <c r="A15" s="20" t="s">
        <v>117</v>
      </c>
      <c r="B15" s="26" t="str">
        <f t="shared" si="0"/>
        <v/>
      </c>
      <c r="C15" s="45">
        <f>E15-[1]Switzerland!E15</f>
        <v>0</v>
      </c>
      <c r="D15" s="1">
        <f>F15-[1]Switzerland!F15</f>
        <v>0</v>
      </c>
      <c r="E15" s="123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1">
        <v>0</v>
      </c>
      <c r="U15" s="28">
        <v>0</v>
      </c>
    </row>
    <row r="16" spans="1:21" x14ac:dyDescent="0.25">
      <c r="A16" s="20" t="s">
        <v>99</v>
      </c>
      <c r="B16" s="26" t="str">
        <f t="shared" si="0"/>
        <v/>
      </c>
      <c r="C16" s="45">
        <f>E16-[1]Switzerland!E16</f>
        <v>-12</v>
      </c>
      <c r="D16" s="1">
        <f>F16-[1]Switzerland!F16</f>
        <v>-4</v>
      </c>
      <c r="E16" s="123">
        <v>0</v>
      </c>
      <c r="F16" s="1">
        <v>0</v>
      </c>
      <c r="G16" s="1">
        <v>3</v>
      </c>
      <c r="H16" s="1">
        <v>0</v>
      </c>
      <c r="I16" s="1">
        <v>6</v>
      </c>
      <c r="J16" s="1"/>
      <c r="K16" s="74">
        <v>6</v>
      </c>
      <c r="L16" s="74">
        <v>0</v>
      </c>
      <c r="M16" s="74">
        <v>0</v>
      </c>
      <c r="N16" s="74">
        <v>15</v>
      </c>
      <c r="O16" s="74">
        <v>0</v>
      </c>
      <c r="P16" s="74">
        <v>9</v>
      </c>
      <c r="Q16" s="74">
        <v>59</v>
      </c>
      <c r="R16" s="74">
        <v>6</v>
      </c>
      <c r="S16" s="74">
        <v>3</v>
      </c>
      <c r="T16" s="1">
        <v>0</v>
      </c>
      <c r="U16" s="28">
        <v>0</v>
      </c>
    </row>
    <row r="17" spans="1:21" x14ac:dyDescent="0.25">
      <c r="A17" s="39" t="s">
        <v>89</v>
      </c>
      <c r="B17" s="26">
        <f t="shared" si="0"/>
        <v>-0.18990005260389264</v>
      </c>
      <c r="C17" s="45">
        <f>E17-[1]Switzerland!E17</f>
        <v>-821</v>
      </c>
      <c r="D17" s="1">
        <f>F17-[1]Switzerland!F17</f>
        <v>-1329</v>
      </c>
      <c r="E17" s="123">
        <v>1540</v>
      </c>
      <c r="F17" s="1">
        <v>1901</v>
      </c>
      <c r="G17" s="1">
        <v>990</v>
      </c>
      <c r="H17" s="1">
        <v>847</v>
      </c>
      <c r="I17" s="1">
        <v>2084</v>
      </c>
      <c r="J17" s="1">
        <v>115</v>
      </c>
      <c r="K17" s="74">
        <v>1962</v>
      </c>
      <c r="L17" s="74">
        <v>722</v>
      </c>
      <c r="M17" s="74">
        <v>1645</v>
      </c>
      <c r="N17" s="74">
        <v>2106</v>
      </c>
      <c r="O17" s="74">
        <v>541</v>
      </c>
      <c r="P17" s="74">
        <v>880</v>
      </c>
      <c r="Q17" s="74">
        <v>47</v>
      </c>
      <c r="R17" s="74">
        <v>233</v>
      </c>
      <c r="S17" s="74">
        <v>77</v>
      </c>
      <c r="T17" s="1">
        <v>81</v>
      </c>
      <c r="U17" s="28">
        <v>6</v>
      </c>
    </row>
    <row r="18" spans="1:21" ht="13.8" thickBot="1" x14ac:dyDescent="0.3">
      <c r="A18" s="22" t="s">
        <v>60</v>
      </c>
      <c r="B18" s="27">
        <f t="shared" si="0"/>
        <v>-0.43126684636118595</v>
      </c>
      <c r="C18" s="46">
        <f>E18-[1]Switzerland!E18</f>
        <v>-544</v>
      </c>
      <c r="D18" s="10">
        <f>F18-[1]Switzerland!F18</f>
        <v>-406</v>
      </c>
      <c r="E18" s="124">
        <f>83+17+111</f>
        <v>211</v>
      </c>
      <c r="F18" s="10">
        <f>179+20+172</f>
        <v>371</v>
      </c>
      <c r="G18" s="10">
        <v>674</v>
      </c>
      <c r="H18" s="10">
        <v>176</v>
      </c>
      <c r="I18" s="10">
        <f>1244+9+171+18+129</f>
        <v>1571</v>
      </c>
      <c r="J18" s="10">
        <v>26</v>
      </c>
      <c r="K18" s="75">
        <v>42</v>
      </c>
      <c r="L18" s="75">
        <v>157</v>
      </c>
      <c r="M18" s="75">
        <v>171</v>
      </c>
      <c r="N18" s="75">
        <v>388</v>
      </c>
      <c r="O18" s="75">
        <v>8</v>
      </c>
      <c r="P18" s="75">
        <v>175</v>
      </c>
      <c r="Q18" s="75">
        <v>10</v>
      </c>
      <c r="R18" s="75">
        <v>89</v>
      </c>
      <c r="S18" s="75">
        <v>42</v>
      </c>
      <c r="T18" s="10">
        <v>72</v>
      </c>
      <c r="U18" s="30">
        <v>10</v>
      </c>
    </row>
    <row r="19" spans="1:21" ht="13.8" thickBot="1" x14ac:dyDescent="0.3">
      <c r="A19" s="31" t="s">
        <v>23</v>
      </c>
      <c r="B19" s="32">
        <f t="shared" si="0"/>
        <v>-0.61674222797927469</v>
      </c>
      <c r="C19" s="64">
        <f>E19-[1]Switzerland!E19</f>
        <v>-5347</v>
      </c>
      <c r="D19" s="33">
        <f>F19-[1]Switzerland!F19</f>
        <v>-6278</v>
      </c>
      <c r="E19" s="121">
        <f>SUM(E2:E18)</f>
        <v>4734</v>
      </c>
      <c r="F19" s="33">
        <f>SUM(F2:F18)</f>
        <v>12352</v>
      </c>
      <c r="G19" s="33">
        <f>SUM(G2:G18)</f>
        <v>9655</v>
      </c>
      <c r="H19" s="33">
        <f>SUM(H2:H18)</f>
        <v>6295</v>
      </c>
      <c r="I19" s="33">
        <f>SUM(I2:I18)</f>
        <v>12583</v>
      </c>
      <c r="J19" s="33">
        <f t="shared" ref="J19:O19" si="1">SUM(J2:J18)</f>
        <v>1380</v>
      </c>
      <c r="K19" s="33">
        <f t="shared" si="1"/>
        <v>9115</v>
      </c>
      <c r="L19" s="33">
        <f t="shared" si="1"/>
        <v>6594</v>
      </c>
      <c r="M19" s="33">
        <f t="shared" si="1"/>
        <v>8320</v>
      </c>
      <c r="N19" s="33">
        <f t="shared" si="1"/>
        <v>9599</v>
      </c>
      <c r="O19" s="33">
        <f t="shared" si="1"/>
        <v>6224</v>
      </c>
      <c r="P19" s="33">
        <f t="shared" ref="P19:U19" si="2">SUM(P2:P18)</f>
        <v>9402</v>
      </c>
      <c r="Q19" s="33">
        <f t="shared" si="2"/>
        <v>9646</v>
      </c>
      <c r="R19" s="33">
        <f t="shared" si="2"/>
        <v>9327</v>
      </c>
      <c r="S19" s="33">
        <f t="shared" si="2"/>
        <v>8272</v>
      </c>
      <c r="T19" s="33">
        <f t="shared" si="2"/>
        <v>5979</v>
      </c>
      <c r="U19" s="34">
        <f t="shared" si="2"/>
        <v>9898</v>
      </c>
    </row>
    <row r="20" spans="1:21" x14ac:dyDescent="0.25">
      <c r="B20" s="35"/>
      <c r="C20" s="35"/>
      <c r="D20" s="35"/>
      <c r="E20" s="35"/>
      <c r="F20" s="35"/>
      <c r="G20" s="35"/>
      <c r="H20" s="35"/>
      <c r="I20" s="35"/>
      <c r="J20" s="35"/>
    </row>
    <row r="21" spans="1:21" ht="13.8" thickBot="1" x14ac:dyDescent="0.3">
      <c r="B21" s="35"/>
      <c r="C21" s="35"/>
      <c r="D21" s="35"/>
      <c r="E21" s="35"/>
      <c r="F21" s="35"/>
      <c r="G21" s="35"/>
      <c r="H21" s="35"/>
      <c r="I21" s="35"/>
      <c r="J21" s="35"/>
    </row>
    <row r="22" spans="1:21" ht="13.8" thickBot="1" x14ac:dyDescent="0.3">
      <c r="A22" s="23" t="s">
        <v>25</v>
      </c>
      <c r="B22" s="110" t="s">
        <v>175</v>
      </c>
      <c r="C22" s="111" t="s">
        <v>176</v>
      </c>
      <c r="D22" s="112" t="s">
        <v>167</v>
      </c>
      <c r="E22" s="122">
        <v>45108</v>
      </c>
      <c r="F22" s="105">
        <v>44743</v>
      </c>
      <c r="G22" s="105">
        <v>44378</v>
      </c>
      <c r="H22" s="105">
        <v>44013</v>
      </c>
      <c r="I22" s="105">
        <v>43647</v>
      </c>
      <c r="J22" s="105">
        <v>43282</v>
      </c>
      <c r="K22" s="24">
        <v>42917</v>
      </c>
      <c r="L22" s="24">
        <v>42552</v>
      </c>
      <c r="M22" s="24">
        <v>42186</v>
      </c>
      <c r="N22" s="24">
        <v>41821</v>
      </c>
      <c r="O22" s="24">
        <v>41456</v>
      </c>
      <c r="P22" s="24">
        <v>41091</v>
      </c>
      <c r="Q22" s="24">
        <v>40725</v>
      </c>
      <c r="R22" s="24">
        <v>40360</v>
      </c>
      <c r="S22" s="24">
        <v>39995</v>
      </c>
      <c r="T22" s="24">
        <v>39630</v>
      </c>
      <c r="U22" s="25">
        <v>39264</v>
      </c>
    </row>
    <row r="23" spans="1:21" x14ac:dyDescent="0.25">
      <c r="A23" s="20" t="s">
        <v>118</v>
      </c>
      <c r="B23" s="26" t="str">
        <f t="shared" ref="B23:B28" si="3">IFERROR(((E23/F23)-1), "")</f>
        <v/>
      </c>
      <c r="C23" s="45">
        <f>E23-[1]Switzerland!E23</f>
        <v>0</v>
      </c>
      <c r="D23" s="1">
        <f>F23-[1]Switzerland!F23</f>
        <v>0</v>
      </c>
      <c r="E23" s="123">
        <v>0</v>
      </c>
      <c r="F23" s="1">
        <v>0</v>
      </c>
      <c r="G23" s="1">
        <v>0</v>
      </c>
      <c r="H23" s="1">
        <v>0</v>
      </c>
      <c r="I23" s="1"/>
      <c r="J23" s="1"/>
      <c r="K23" s="1"/>
      <c r="L23" s="1"/>
      <c r="M23" s="1"/>
      <c r="N23" s="1"/>
      <c r="O23" s="1"/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28">
        <v>0</v>
      </c>
    </row>
    <row r="24" spans="1:21" x14ac:dyDescent="0.25">
      <c r="A24" s="20" t="s">
        <v>7</v>
      </c>
      <c r="B24" s="26" t="str">
        <f t="shared" si="3"/>
        <v/>
      </c>
      <c r="C24" s="45">
        <f>E24-[1]Switzerland!E24</f>
        <v>0</v>
      </c>
      <c r="D24" s="1">
        <f>F24-[1]Switzerland!F24</f>
        <v>0</v>
      </c>
      <c r="E24" s="123">
        <v>0</v>
      </c>
      <c r="F24" s="1">
        <v>0</v>
      </c>
      <c r="G24" s="1">
        <v>0</v>
      </c>
      <c r="H24" s="1">
        <v>0</v>
      </c>
      <c r="I24" s="1"/>
      <c r="J24" s="1"/>
      <c r="K24" s="1"/>
      <c r="L24" s="1"/>
      <c r="M24" s="1"/>
      <c r="N24" s="1"/>
      <c r="O24" s="1"/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28">
        <v>0</v>
      </c>
    </row>
    <row r="25" spans="1:21" x14ac:dyDescent="0.25">
      <c r="A25" s="20" t="s">
        <v>119</v>
      </c>
      <c r="B25" s="26" t="str">
        <f t="shared" si="3"/>
        <v/>
      </c>
      <c r="C25" s="45">
        <f>E25-[1]Switzerland!E25</f>
        <v>0</v>
      </c>
      <c r="D25" s="1">
        <f>F25-[1]Switzerland!F25</f>
        <v>0</v>
      </c>
      <c r="E25" s="123">
        <v>0</v>
      </c>
      <c r="F25" s="1">
        <v>0</v>
      </c>
      <c r="G25" s="1">
        <v>0</v>
      </c>
      <c r="H25" s="1">
        <v>0</v>
      </c>
      <c r="I25" s="1"/>
      <c r="J25" s="1"/>
      <c r="K25" s="1"/>
      <c r="L25" s="1"/>
      <c r="M25" s="1"/>
      <c r="N25" s="1"/>
      <c r="O25" s="1"/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28">
        <v>0</v>
      </c>
    </row>
    <row r="26" spans="1:21" x14ac:dyDescent="0.25">
      <c r="A26" s="20" t="s">
        <v>143</v>
      </c>
      <c r="B26" s="26" t="str">
        <f t="shared" si="3"/>
        <v/>
      </c>
      <c r="C26" s="45">
        <f>E26-[1]Switzerland!E26</f>
        <v>0</v>
      </c>
      <c r="D26" s="1">
        <f>F26-[1]Switzerland!F26</f>
        <v>0</v>
      </c>
      <c r="E26" s="123">
        <v>0</v>
      </c>
      <c r="F26" s="1">
        <v>0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8"/>
    </row>
    <row r="27" spans="1:21" ht="13.8" thickBot="1" x14ac:dyDescent="0.3">
      <c r="A27" s="29" t="s">
        <v>60</v>
      </c>
      <c r="B27" s="27" t="str">
        <f t="shared" si="3"/>
        <v/>
      </c>
      <c r="C27" s="46">
        <f>E27-[1]Switzerland!E27</f>
        <v>0</v>
      </c>
      <c r="D27" s="10">
        <f>F27-[1]Switzerland!F27</f>
        <v>-3</v>
      </c>
      <c r="E27" s="124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0"/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30">
        <v>0</v>
      </c>
    </row>
    <row r="28" spans="1:21" ht="13.8" thickBot="1" x14ac:dyDescent="0.3">
      <c r="A28" s="31" t="s">
        <v>23</v>
      </c>
      <c r="B28" s="32" t="str">
        <f t="shared" si="3"/>
        <v/>
      </c>
      <c r="C28" s="47">
        <f>E28-[1]Switzerland!E28</f>
        <v>0</v>
      </c>
      <c r="D28" s="33">
        <f>F28-[1]Switzerland!F28</f>
        <v>-3</v>
      </c>
      <c r="E28" s="121">
        <v>0</v>
      </c>
      <c r="F28" s="33">
        <v>0</v>
      </c>
      <c r="G28" s="33">
        <v>0</v>
      </c>
      <c r="H28" s="33">
        <v>0</v>
      </c>
      <c r="I28" s="33"/>
      <c r="J28" s="33"/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f>SUM(P23:P27)</f>
        <v>2</v>
      </c>
      <c r="Q28" s="33">
        <v>0</v>
      </c>
      <c r="R28" s="33">
        <f>SUM(R23:R27)</f>
        <v>0</v>
      </c>
      <c r="S28" s="33">
        <f>SUM(S23:S27)</f>
        <v>0</v>
      </c>
      <c r="T28" s="33">
        <f>SUM(T23:T27)</f>
        <v>0</v>
      </c>
      <c r="U28" s="34">
        <f>SUM(U23:U27)</f>
        <v>0</v>
      </c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5"/>
      <c r="U42" s="1"/>
      <c r="V42" s="1"/>
    </row>
    <row r="43" spans="20:22" ht="17.399999999999999" x14ac:dyDescent="0.3">
      <c r="T43" s="5"/>
      <c r="U43" s="1"/>
      <c r="V43" s="1"/>
    </row>
    <row r="44" spans="20:22" ht="17.399999999999999" x14ac:dyDescent="0.3">
      <c r="T44" s="5"/>
      <c r="U44" s="1"/>
      <c r="V44" s="1"/>
    </row>
    <row r="45" spans="20:22" ht="17.399999999999999" x14ac:dyDescent="0.3">
      <c r="T45" s="6"/>
      <c r="U45" s="1"/>
      <c r="V45" s="1"/>
    </row>
    <row r="46" spans="20:22" ht="18" x14ac:dyDescent="0.35">
      <c r="T46" s="7"/>
      <c r="U46" s="2"/>
      <c r="V46" s="2"/>
    </row>
  </sheetData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2"/>
  <sheetViews>
    <sheetView workbookViewId="0"/>
  </sheetViews>
  <sheetFormatPr defaultColWidth="8.77734375" defaultRowHeight="13.2" x14ac:dyDescent="0.25"/>
  <cols>
    <col min="1" max="1" width="22.77734375" bestFit="1" customWidth="1"/>
    <col min="2" max="2" width="10.6640625" customWidth="1"/>
    <col min="3" max="3" width="11.44140625" customWidth="1"/>
    <col min="4" max="10" width="11.33203125" customWidth="1"/>
    <col min="11" max="21" width="10.33203125" customWidth="1"/>
    <col min="22" max="22" width="8.77734375" customWidth="1"/>
    <col min="23" max="23" width="1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20" t="s">
        <v>4</v>
      </c>
      <c r="B2" s="26" t="str">
        <f t="shared" ref="B2:B8" si="0">IFERROR(((E2/F2)-1), "")</f>
        <v/>
      </c>
      <c r="C2" s="45">
        <f>E2-[1]Netherlands!E2</f>
        <v>-78</v>
      </c>
      <c r="D2" s="1">
        <f>F2-[1]Netherlands!F2</f>
        <v>-333</v>
      </c>
      <c r="E2" s="123">
        <v>51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/>
      <c r="R2" s="1"/>
      <c r="S2" s="1"/>
      <c r="T2" s="1"/>
      <c r="U2" s="28"/>
    </row>
    <row r="3" spans="1:21" x14ac:dyDescent="0.25">
      <c r="A3" s="20" t="s">
        <v>2</v>
      </c>
      <c r="B3" s="26">
        <f t="shared" si="0"/>
        <v>-0.859375</v>
      </c>
      <c r="C3" s="45">
        <f>E3-[1]Netherlands!E3</f>
        <v>-5057</v>
      </c>
      <c r="D3" s="1">
        <f>F3-[1]Netherlands!F3</f>
        <v>-5505</v>
      </c>
      <c r="E3" s="123">
        <v>288</v>
      </c>
      <c r="F3" s="1">
        <v>2048</v>
      </c>
      <c r="G3" s="1">
        <v>50</v>
      </c>
      <c r="H3" s="1">
        <v>516</v>
      </c>
      <c r="I3" s="1">
        <v>100</v>
      </c>
      <c r="J3" s="1">
        <v>11</v>
      </c>
      <c r="K3" s="1">
        <v>1496</v>
      </c>
      <c r="L3" s="1">
        <v>1493</v>
      </c>
      <c r="M3" s="1">
        <v>3031</v>
      </c>
      <c r="N3" s="1">
        <v>1000</v>
      </c>
      <c r="O3" s="1">
        <v>500</v>
      </c>
      <c r="P3" s="1">
        <v>1500</v>
      </c>
      <c r="Q3" s="1"/>
      <c r="R3" s="1"/>
      <c r="S3" s="1"/>
      <c r="T3" s="1"/>
      <c r="U3" s="28"/>
    </row>
    <row r="4" spans="1:21" x14ac:dyDescent="0.25">
      <c r="A4" s="20" t="s">
        <v>3</v>
      </c>
      <c r="B4" s="26">
        <f t="shared" si="0"/>
        <v>-0.25376344086021507</v>
      </c>
      <c r="C4" s="45">
        <f>E4-[1]Netherlands!E4</f>
        <v>-544</v>
      </c>
      <c r="D4" s="1">
        <f>F4-[1]Netherlands!F4</f>
        <v>-309</v>
      </c>
      <c r="E4" s="123">
        <v>694</v>
      </c>
      <c r="F4" s="1">
        <v>930</v>
      </c>
      <c r="G4" s="1">
        <v>1242</v>
      </c>
      <c r="H4" s="1">
        <v>842</v>
      </c>
      <c r="I4" s="1">
        <v>1300</v>
      </c>
      <c r="J4" s="1">
        <v>1414</v>
      </c>
      <c r="K4" s="1">
        <v>1976</v>
      </c>
      <c r="L4" s="1">
        <v>2594</v>
      </c>
      <c r="M4" s="1">
        <v>3222</v>
      </c>
      <c r="N4" s="1">
        <v>1600</v>
      </c>
      <c r="O4" s="1">
        <v>1500</v>
      </c>
      <c r="P4" s="1">
        <v>1500</v>
      </c>
      <c r="Q4" s="1"/>
      <c r="R4" s="1"/>
      <c r="S4" s="1"/>
      <c r="T4" s="1"/>
      <c r="U4" s="28"/>
    </row>
    <row r="5" spans="1:21" x14ac:dyDescent="0.25">
      <c r="A5" s="20" t="s">
        <v>109</v>
      </c>
      <c r="B5" s="26">
        <f t="shared" si="0"/>
        <v>-0.15539754363283775</v>
      </c>
      <c r="C5" s="45">
        <f>E5-[1]Netherlands!E5</f>
        <v>-5336</v>
      </c>
      <c r="D5" s="1">
        <f>F5-[1]Netherlands!F5</f>
        <v>-2391</v>
      </c>
      <c r="E5" s="123">
        <v>13066</v>
      </c>
      <c r="F5" s="1">
        <v>15470</v>
      </c>
      <c r="G5" s="1">
        <v>8619</v>
      </c>
      <c r="H5" s="1">
        <v>11534</v>
      </c>
      <c r="I5" s="1">
        <v>11002</v>
      </c>
      <c r="J5" s="1">
        <v>6327</v>
      </c>
      <c r="K5" s="74">
        <v>19912</v>
      </c>
      <c r="L5" s="74">
        <v>17860</v>
      </c>
      <c r="M5" s="74">
        <v>19856</v>
      </c>
      <c r="N5" s="74">
        <v>14500</v>
      </c>
      <c r="O5" s="74">
        <v>11000</v>
      </c>
      <c r="P5" s="74">
        <v>20000</v>
      </c>
      <c r="Q5" s="74"/>
      <c r="R5" s="74"/>
      <c r="S5" s="74"/>
      <c r="T5" s="1"/>
      <c r="U5" s="28"/>
    </row>
    <row r="6" spans="1:21" x14ac:dyDescent="0.25">
      <c r="A6" s="20" t="s">
        <v>136</v>
      </c>
      <c r="B6" s="26">
        <f t="shared" si="0"/>
        <v>4.912058310885703E-3</v>
      </c>
      <c r="C6" s="45">
        <f>E6-[1]Netherlands!E6</f>
        <v>-4044</v>
      </c>
      <c r="D6" s="1">
        <f>F6-[1]Netherlands!F6</f>
        <v>-2713</v>
      </c>
      <c r="E6" s="123">
        <v>6342</v>
      </c>
      <c r="F6" s="1">
        <v>6311</v>
      </c>
      <c r="G6" s="1">
        <v>3611</v>
      </c>
      <c r="H6" s="1">
        <v>3579</v>
      </c>
      <c r="I6" s="1">
        <v>5613</v>
      </c>
      <c r="J6" s="1"/>
      <c r="K6" s="74"/>
      <c r="L6" s="74"/>
      <c r="M6" s="74"/>
      <c r="N6" s="74"/>
      <c r="O6" s="74"/>
      <c r="P6" s="74"/>
      <c r="Q6" s="74"/>
      <c r="R6" s="74"/>
      <c r="S6" s="74"/>
      <c r="T6" s="1"/>
      <c r="U6" s="28"/>
    </row>
    <row r="7" spans="1:21" ht="13.8" thickBot="1" x14ac:dyDescent="0.3">
      <c r="A7" s="29" t="s">
        <v>60</v>
      </c>
      <c r="B7" s="27">
        <f t="shared" si="0"/>
        <v>0</v>
      </c>
      <c r="C7" s="46">
        <f>E7-[1]Netherlands!E7</f>
        <v>-107</v>
      </c>
      <c r="D7" s="10">
        <f>F7-[1]Netherlands!F7</f>
        <v>-336</v>
      </c>
      <c r="E7" s="124">
        <v>181</v>
      </c>
      <c r="F7" s="10">
        <v>181</v>
      </c>
      <c r="G7" s="10">
        <v>359</v>
      </c>
      <c r="H7" s="10">
        <v>337</v>
      </c>
      <c r="I7" s="10">
        <v>500</v>
      </c>
      <c r="J7" s="10">
        <v>812</v>
      </c>
      <c r="K7" s="75">
        <v>11516</v>
      </c>
      <c r="L7" s="75">
        <v>7598</v>
      </c>
      <c r="M7" s="75">
        <v>5213</v>
      </c>
      <c r="N7" s="75">
        <v>7000</v>
      </c>
      <c r="O7" s="75">
        <v>2000</v>
      </c>
      <c r="P7" s="75">
        <v>3000</v>
      </c>
      <c r="Q7" s="75"/>
      <c r="R7" s="75"/>
      <c r="S7" s="75"/>
      <c r="T7" s="10"/>
      <c r="U7" s="30"/>
    </row>
    <row r="8" spans="1:21" ht="13.8" thickBot="1" x14ac:dyDescent="0.3">
      <c r="A8" s="31" t="s">
        <v>23</v>
      </c>
      <c r="B8" s="32">
        <f t="shared" si="0"/>
        <v>-0.17313552526062548</v>
      </c>
      <c r="C8" s="47">
        <f>E8-[1]Netherlands!E8</f>
        <v>-15166</v>
      </c>
      <c r="D8" s="33">
        <f>F8-[1]Netherlands!F8</f>
        <v>-11587</v>
      </c>
      <c r="E8" s="121">
        <f>SUM(E2:E7)</f>
        <v>20622</v>
      </c>
      <c r="F8" s="33">
        <f>SUM(F2:F7)</f>
        <v>24940</v>
      </c>
      <c r="G8" s="33">
        <f>SUM(G2:G7)</f>
        <v>13881</v>
      </c>
      <c r="H8" s="33">
        <f>SUM(H2:H7)</f>
        <v>16808</v>
      </c>
      <c r="I8" s="33">
        <f>SUM(I2:I7)</f>
        <v>18515</v>
      </c>
      <c r="J8" s="33">
        <v>8564</v>
      </c>
      <c r="K8" s="33">
        <v>34900</v>
      </c>
      <c r="L8" s="33">
        <v>29545</v>
      </c>
      <c r="M8" s="33">
        <v>31322</v>
      </c>
      <c r="N8" s="33">
        <f>SUM(N2:N7)</f>
        <v>24100</v>
      </c>
      <c r="O8" s="33">
        <f>SUM(O2:O7)</f>
        <v>15000</v>
      </c>
      <c r="P8" s="33">
        <f>SUM(P2:P7)</f>
        <v>26000</v>
      </c>
      <c r="Q8" s="33">
        <v>0</v>
      </c>
      <c r="R8" s="33">
        <f>SUM(R2:R7)</f>
        <v>0</v>
      </c>
      <c r="S8" s="33">
        <f>SUM(S2:S7)</f>
        <v>0</v>
      </c>
      <c r="T8" s="33">
        <f>SUM(T2:T7)</f>
        <v>0</v>
      </c>
      <c r="U8" s="34">
        <f>SUM(U2:U7)</f>
        <v>0</v>
      </c>
    </row>
    <row r="9" spans="1:21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21" ht="13.8" thickBot="1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21" ht="13.8" thickBot="1" x14ac:dyDescent="0.3">
      <c r="A11" s="23" t="s">
        <v>25</v>
      </c>
      <c r="B11" s="110" t="s">
        <v>175</v>
      </c>
      <c r="C11" s="111" t="s">
        <v>176</v>
      </c>
      <c r="D11" s="112" t="s">
        <v>167</v>
      </c>
      <c r="E11" s="122">
        <v>45108</v>
      </c>
      <c r="F11" s="105">
        <v>44743</v>
      </c>
      <c r="G11" s="105">
        <v>44378</v>
      </c>
      <c r="H11" s="105">
        <v>44013</v>
      </c>
      <c r="I11" s="105">
        <v>43647</v>
      </c>
      <c r="J11" s="105">
        <v>43282</v>
      </c>
      <c r="K11" s="24">
        <v>42917</v>
      </c>
      <c r="L11" s="24">
        <v>42552</v>
      </c>
      <c r="M11" s="24">
        <v>42186</v>
      </c>
      <c r="N11" s="24">
        <v>41821</v>
      </c>
      <c r="O11" s="24">
        <v>41456</v>
      </c>
      <c r="P11" s="24">
        <v>41091</v>
      </c>
      <c r="Q11" s="24">
        <v>40725</v>
      </c>
      <c r="R11" s="24">
        <v>40360</v>
      </c>
      <c r="S11" s="24">
        <v>39995</v>
      </c>
      <c r="T11" s="24">
        <v>39630</v>
      </c>
      <c r="U11" s="25">
        <v>39264</v>
      </c>
    </row>
    <row r="12" spans="1:21" x14ac:dyDescent="0.25">
      <c r="A12" s="20" t="s">
        <v>7</v>
      </c>
      <c r="B12" s="26">
        <f>IFERROR(((E12/F12)-1), "")</f>
        <v>0.43671054381066354</v>
      </c>
      <c r="C12" s="45">
        <f>E12-[1]Netherlands!E12</f>
        <v>-21494</v>
      </c>
      <c r="D12" s="1">
        <f>F12-[1]Netherlands!F12</f>
        <v>-16435</v>
      </c>
      <c r="E12" s="123">
        <v>21611</v>
      </c>
      <c r="F12" s="1">
        <v>15042</v>
      </c>
      <c r="G12" s="1">
        <v>15100</v>
      </c>
      <c r="H12" s="1">
        <v>11502</v>
      </c>
      <c r="I12" s="1">
        <v>15082</v>
      </c>
      <c r="J12" s="1">
        <v>10245</v>
      </c>
      <c r="K12" s="1">
        <v>18003</v>
      </c>
      <c r="L12" s="1">
        <v>11091</v>
      </c>
      <c r="M12" s="1">
        <v>9166</v>
      </c>
      <c r="N12" s="1">
        <v>5000</v>
      </c>
      <c r="O12" s="1">
        <v>1000</v>
      </c>
      <c r="P12" s="1">
        <v>5000</v>
      </c>
      <c r="Q12" s="1"/>
      <c r="R12" s="1"/>
      <c r="S12" s="1"/>
      <c r="T12" s="1"/>
      <c r="U12" s="28"/>
    </row>
    <row r="13" spans="1:21" x14ac:dyDescent="0.25">
      <c r="A13" s="20" t="s">
        <v>103</v>
      </c>
      <c r="B13" s="26" t="str">
        <f>IFERROR(((E13/F13)-1), "")</f>
        <v/>
      </c>
      <c r="C13" s="45">
        <f>E13-[1]Netherlands!E13</f>
        <v>0</v>
      </c>
      <c r="D13" s="1">
        <f>F13-[1]Netherlands!F13</f>
        <v>0</v>
      </c>
      <c r="E13" s="123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/>
      <c r="R13" s="1"/>
      <c r="S13" s="1"/>
      <c r="T13" s="1"/>
      <c r="U13" s="28"/>
    </row>
    <row r="14" spans="1:21" ht="13.8" thickBot="1" x14ac:dyDescent="0.3">
      <c r="A14" s="29" t="s">
        <v>6</v>
      </c>
      <c r="B14" s="27" t="str">
        <f>IFERROR(((E14/F14)-1), "")</f>
        <v/>
      </c>
      <c r="C14" s="46">
        <f>E14-[1]Netherlands!E14</f>
        <v>-292</v>
      </c>
      <c r="D14" s="10">
        <f>F14-[1]Netherlands!F14</f>
        <v>-906</v>
      </c>
      <c r="E14" s="124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/>
      <c r="R14" s="10"/>
      <c r="S14" s="10"/>
      <c r="T14" s="10"/>
      <c r="U14" s="30"/>
    </row>
    <row r="15" spans="1:21" ht="13.8" thickBot="1" x14ac:dyDescent="0.3">
      <c r="A15" s="31" t="s">
        <v>23</v>
      </c>
      <c r="B15" s="32">
        <f>IFERROR(((E15/F15)-1), "")</f>
        <v>0.43671054381066354</v>
      </c>
      <c r="C15" s="47">
        <f>E15-[1]Netherlands!E15</f>
        <v>-21786</v>
      </c>
      <c r="D15" s="33">
        <f>F15-[1]Netherlands!F15</f>
        <v>-17341</v>
      </c>
      <c r="E15" s="121">
        <f>SUM(E12:E14)</f>
        <v>21611</v>
      </c>
      <c r="F15" s="33">
        <f>SUM(F12:F14)</f>
        <v>15042</v>
      </c>
      <c r="G15" s="33">
        <f>SUM(G12:G14)</f>
        <v>15100</v>
      </c>
      <c r="H15" s="33">
        <f>SUM(H12:H14)</f>
        <v>11502</v>
      </c>
      <c r="I15" s="33">
        <f>SUM(I12:I14)</f>
        <v>15082</v>
      </c>
      <c r="J15" s="33">
        <v>10245</v>
      </c>
      <c r="K15" s="33">
        <v>18003</v>
      </c>
      <c r="L15" s="33">
        <v>11091</v>
      </c>
      <c r="M15" s="33">
        <v>9166</v>
      </c>
      <c r="N15" s="33">
        <f>SUM(N12:N14)</f>
        <v>5000</v>
      </c>
      <c r="O15" s="33">
        <f>SUM(O12:O14)</f>
        <v>1000</v>
      </c>
      <c r="P15" s="33">
        <f>SUM(P12:P14)</f>
        <v>5000</v>
      </c>
      <c r="Q15" s="33">
        <v>0</v>
      </c>
      <c r="R15" s="33">
        <f>SUM(R12:R14)</f>
        <v>0</v>
      </c>
      <c r="S15" s="33">
        <f>SUM(S12:S14)</f>
        <v>0</v>
      </c>
      <c r="T15" s="33">
        <f>SUM(T12:T14)</f>
        <v>0</v>
      </c>
      <c r="U15" s="34">
        <f>SUM(U12:U14)</f>
        <v>0</v>
      </c>
    </row>
    <row r="16" spans="1:21" x14ac:dyDescent="0.25">
      <c r="A16" s="48"/>
    </row>
    <row r="17" spans="1:22" x14ac:dyDescent="0.25">
      <c r="A17" s="48"/>
    </row>
    <row r="21" spans="1:22" ht="17.399999999999999" x14ac:dyDescent="0.3">
      <c r="T21" s="5"/>
      <c r="U21" s="1"/>
      <c r="V21" s="1"/>
    </row>
    <row r="22" spans="1:22" ht="17.399999999999999" x14ac:dyDescent="0.3">
      <c r="T22" s="5"/>
      <c r="U22" s="1"/>
      <c r="V22" s="1"/>
    </row>
    <row r="23" spans="1:22" ht="17.399999999999999" x14ac:dyDescent="0.3">
      <c r="T23" s="5"/>
      <c r="U23" s="1"/>
      <c r="V23" s="1"/>
    </row>
    <row r="24" spans="1:22" ht="17.399999999999999" x14ac:dyDescent="0.3">
      <c r="T24" s="5"/>
      <c r="U24" s="1"/>
      <c r="V24" s="1"/>
    </row>
    <row r="25" spans="1:22" ht="17.399999999999999" x14ac:dyDescent="0.3">
      <c r="T25" s="5"/>
      <c r="U25" s="1"/>
      <c r="V25" s="1"/>
    </row>
    <row r="26" spans="1:22" ht="17.399999999999999" x14ac:dyDescent="0.3">
      <c r="T26" s="5"/>
      <c r="U26" s="1"/>
      <c r="V26" s="1"/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6"/>
      <c r="U31" s="1"/>
      <c r="V31" s="1"/>
    </row>
    <row r="32" spans="1:22" ht="18" x14ac:dyDescent="0.35">
      <c r="T32" s="7"/>
      <c r="U32" s="2"/>
      <c r="V32" s="2"/>
    </row>
  </sheetData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9"/>
  <sheetViews>
    <sheetView workbookViewId="0"/>
  </sheetViews>
  <sheetFormatPr defaultColWidth="8.77734375" defaultRowHeight="13.2" x14ac:dyDescent="0.25"/>
  <cols>
    <col min="1" max="1" width="17.6640625" bestFit="1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2" ht="13.8" thickBot="1" x14ac:dyDescent="0.3">
      <c r="A1" s="38" t="s">
        <v>93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2" x14ac:dyDescent="0.25">
      <c r="A2" s="39" t="s">
        <v>11</v>
      </c>
      <c r="B2" s="43">
        <f t="shared" ref="B2:B12" si="0">IFERROR(((E2/F2)-1), "")</f>
        <v>-1</v>
      </c>
      <c r="C2" s="69">
        <f>E2-[1]UK!E2</f>
        <v>-584</v>
      </c>
      <c r="D2" s="37">
        <f>F2-[1]UK!F2</f>
        <v>-1249</v>
      </c>
      <c r="E2" s="120"/>
      <c r="F2" s="37">
        <v>37</v>
      </c>
      <c r="G2" s="37"/>
      <c r="H2" s="37"/>
      <c r="I2" s="37">
        <v>39</v>
      </c>
      <c r="J2" s="37">
        <v>0</v>
      </c>
      <c r="K2" s="37"/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/>
      <c r="R2" s="37"/>
      <c r="S2" s="37"/>
      <c r="T2" s="37"/>
      <c r="U2" s="59"/>
    </row>
    <row r="3" spans="1:22" x14ac:dyDescent="0.25">
      <c r="A3" s="39" t="s">
        <v>37</v>
      </c>
      <c r="B3" s="43">
        <f t="shared" si="0"/>
        <v>32.429378531073446</v>
      </c>
      <c r="C3" s="69">
        <f>E3-[1]UK!E3</f>
        <v>-1616</v>
      </c>
      <c r="D3" s="37">
        <f>F3-[1]UK!F3</f>
        <v>-2600</v>
      </c>
      <c r="E3" s="120">
        <v>11834</v>
      </c>
      <c r="F3" s="37">
        <v>354</v>
      </c>
      <c r="G3" s="37">
        <v>3250</v>
      </c>
      <c r="H3" s="37">
        <v>2349</v>
      </c>
      <c r="I3" s="37">
        <v>4000</v>
      </c>
      <c r="J3" s="37">
        <v>3500</v>
      </c>
      <c r="K3" s="37"/>
      <c r="L3" s="37">
        <v>2000</v>
      </c>
      <c r="M3" s="37">
        <v>7000</v>
      </c>
      <c r="N3" s="37">
        <v>10200</v>
      </c>
      <c r="O3" s="37">
        <v>2000</v>
      </c>
      <c r="P3" s="37">
        <v>2000</v>
      </c>
      <c r="Q3" s="37">
        <v>4000</v>
      </c>
      <c r="R3" s="37">
        <v>6000</v>
      </c>
      <c r="S3" s="37">
        <v>11000</v>
      </c>
      <c r="T3" s="37">
        <v>0</v>
      </c>
      <c r="U3" s="59">
        <v>5000</v>
      </c>
    </row>
    <row r="4" spans="1:22" x14ac:dyDescent="0.25">
      <c r="A4" s="39" t="s">
        <v>29</v>
      </c>
      <c r="B4" s="43" t="str">
        <f t="shared" si="0"/>
        <v/>
      </c>
      <c r="C4" s="69">
        <f>E4-[1]UK!E4</f>
        <v>332</v>
      </c>
      <c r="D4" s="37">
        <f>F4-[1]UK!F4</f>
        <v>0</v>
      </c>
      <c r="E4" s="120">
        <v>332</v>
      </c>
      <c r="F4" s="37"/>
      <c r="G4" s="37"/>
      <c r="H4" s="37"/>
      <c r="I4" s="37"/>
      <c r="J4" s="37">
        <v>0</v>
      </c>
      <c r="K4" s="37"/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/>
      <c r="R4" s="37"/>
      <c r="S4" s="37"/>
      <c r="T4" s="37"/>
      <c r="U4" s="59"/>
    </row>
    <row r="5" spans="1:22" x14ac:dyDescent="0.25">
      <c r="A5" s="39" t="s">
        <v>5</v>
      </c>
      <c r="B5" s="43" t="str">
        <f t="shared" si="0"/>
        <v/>
      </c>
      <c r="C5" s="69">
        <f>E5-[1]UK!E5</f>
        <v>0</v>
      </c>
      <c r="D5" s="37">
        <f>F5-[1]UK!F5</f>
        <v>0</v>
      </c>
      <c r="E5" s="120"/>
      <c r="F5" s="37"/>
      <c r="G5" s="37"/>
      <c r="H5" s="37"/>
      <c r="I5" s="37"/>
      <c r="J5" s="37">
        <v>0</v>
      </c>
      <c r="K5" s="37"/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/>
      <c r="R5" s="37"/>
      <c r="S5" s="37"/>
      <c r="T5" s="37"/>
      <c r="U5" s="59"/>
    </row>
    <row r="6" spans="1:22" x14ac:dyDescent="0.25">
      <c r="A6" s="39" t="s">
        <v>9</v>
      </c>
      <c r="B6" s="43">
        <f t="shared" si="0"/>
        <v>5.3159752868490733</v>
      </c>
      <c r="C6" s="69">
        <f>E6-[1]UK!E6</f>
        <v>-4363</v>
      </c>
      <c r="D6" s="37">
        <f>F6-[1]UK!F6</f>
        <v>-3453</v>
      </c>
      <c r="E6" s="120">
        <v>7156</v>
      </c>
      <c r="F6" s="37">
        <v>1133</v>
      </c>
      <c r="G6" s="37">
        <v>548</v>
      </c>
      <c r="H6" s="37">
        <v>1597</v>
      </c>
      <c r="I6" s="37">
        <v>6</v>
      </c>
      <c r="J6" s="37">
        <v>0</v>
      </c>
      <c r="K6" s="37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/>
      <c r="R6" s="37"/>
      <c r="S6" s="37"/>
      <c r="T6" s="37"/>
      <c r="U6" s="59"/>
    </row>
    <row r="7" spans="1:22" x14ac:dyDescent="0.25">
      <c r="A7" s="39" t="s">
        <v>27</v>
      </c>
      <c r="B7" s="43" t="str">
        <f t="shared" si="0"/>
        <v/>
      </c>
      <c r="C7" s="69">
        <f>E7-[1]UK!E7</f>
        <v>0</v>
      </c>
      <c r="D7" s="37">
        <f>F7-[1]UK!F7</f>
        <v>-29</v>
      </c>
      <c r="E7" s="120"/>
      <c r="F7" s="37"/>
      <c r="G7" s="37"/>
      <c r="H7" s="37"/>
      <c r="I7" s="37"/>
      <c r="J7" s="37">
        <v>0</v>
      </c>
      <c r="K7" s="37"/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/>
      <c r="R7" s="37"/>
      <c r="S7" s="37"/>
      <c r="T7" s="37"/>
      <c r="U7" s="59"/>
      <c r="V7" s="1"/>
    </row>
    <row r="8" spans="1:22" x14ac:dyDescent="0.25">
      <c r="A8" s="39" t="s">
        <v>26</v>
      </c>
      <c r="B8" s="43" t="str">
        <f t="shared" si="0"/>
        <v/>
      </c>
      <c r="C8" s="69">
        <f>E8-[1]UK!E8</f>
        <v>0</v>
      </c>
      <c r="D8" s="37">
        <f>F8-[1]UK!F8</f>
        <v>0</v>
      </c>
      <c r="E8" s="120"/>
      <c r="F8" s="37"/>
      <c r="G8" s="37">
        <v>0</v>
      </c>
      <c r="H8" s="37">
        <v>230</v>
      </c>
      <c r="I8" s="37"/>
      <c r="J8" s="37">
        <v>0</v>
      </c>
      <c r="K8" s="37"/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/>
      <c r="R8" s="37"/>
      <c r="S8" s="37"/>
      <c r="T8" s="37"/>
      <c r="U8" s="59"/>
    </row>
    <row r="9" spans="1:22" x14ac:dyDescent="0.25">
      <c r="A9" s="39" t="s">
        <v>35</v>
      </c>
      <c r="B9" s="43" t="str">
        <f t="shared" si="0"/>
        <v/>
      </c>
      <c r="C9" s="69">
        <f>E9-[1]UK!E9</f>
        <v>0</v>
      </c>
      <c r="D9" s="37">
        <f>F9-[1]UK!F9</f>
        <v>0</v>
      </c>
      <c r="E9" s="120"/>
      <c r="F9" s="37"/>
      <c r="G9" s="37"/>
      <c r="H9" s="37"/>
      <c r="I9" s="37"/>
      <c r="J9" s="37">
        <v>0</v>
      </c>
      <c r="K9" s="37"/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/>
      <c r="R9" s="37"/>
      <c r="S9" s="37"/>
      <c r="T9" s="37"/>
      <c r="U9" s="59"/>
    </row>
    <row r="10" spans="1:22" x14ac:dyDescent="0.25">
      <c r="A10" s="39" t="s">
        <v>136</v>
      </c>
      <c r="B10" s="43" t="str">
        <f t="shared" si="0"/>
        <v/>
      </c>
      <c r="C10" s="69">
        <f>E10-[1]UK!E10</f>
        <v>-4088</v>
      </c>
      <c r="D10" s="37">
        <f>F10-[1]UK!F10</f>
        <v>-2143</v>
      </c>
      <c r="E10" s="120"/>
      <c r="F10" s="37"/>
      <c r="G10" s="37">
        <v>1035</v>
      </c>
      <c r="H10" s="37">
        <v>267</v>
      </c>
      <c r="I10" s="37">
        <v>516</v>
      </c>
      <c r="J10" s="37">
        <v>0</v>
      </c>
      <c r="K10" s="37"/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/>
      <c r="R10" s="37"/>
      <c r="S10" s="37"/>
      <c r="T10" s="37"/>
      <c r="U10" s="59"/>
    </row>
    <row r="11" spans="1:22" ht="13.8" thickBot="1" x14ac:dyDescent="0.3">
      <c r="A11" s="40" t="s">
        <v>6</v>
      </c>
      <c r="B11" s="44">
        <f t="shared" si="0"/>
        <v>-0.24477861319966587</v>
      </c>
      <c r="C11" s="69">
        <f>E11-[1]UK!E11</f>
        <v>724</v>
      </c>
      <c r="D11" s="37">
        <f>F11-[1]UK!F11</f>
        <v>1173</v>
      </c>
      <c r="E11" s="120">
        <v>904</v>
      </c>
      <c r="F11" s="37">
        <v>1197</v>
      </c>
      <c r="G11" s="37"/>
      <c r="H11" s="37"/>
      <c r="I11" s="37">
        <v>23</v>
      </c>
      <c r="J11" s="37">
        <v>0</v>
      </c>
      <c r="K11" s="36"/>
      <c r="L11" s="37">
        <v>180</v>
      </c>
      <c r="M11" s="37">
        <v>0</v>
      </c>
      <c r="N11" s="37">
        <v>0</v>
      </c>
      <c r="O11" s="37">
        <v>0</v>
      </c>
      <c r="P11" s="37">
        <v>0</v>
      </c>
      <c r="Q11" s="37"/>
      <c r="R11" s="37"/>
      <c r="S11" s="37"/>
      <c r="T11" s="37"/>
      <c r="U11" s="60"/>
    </row>
    <row r="12" spans="1:22" ht="13.8" thickBot="1" x14ac:dyDescent="0.3">
      <c r="A12" s="41" t="s">
        <v>94</v>
      </c>
      <c r="B12" s="73">
        <f t="shared" si="0"/>
        <v>6.4332965821389196</v>
      </c>
      <c r="C12" s="64">
        <f>E12-[1]UK!E12</f>
        <v>-9595</v>
      </c>
      <c r="D12" s="42">
        <f>F12-[1]UK!F12</f>
        <v>-8301</v>
      </c>
      <c r="E12" s="125">
        <f t="shared" ref="E12:J12" si="1">SUM(E2:E11)</f>
        <v>20226</v>
      </c>
      <c r="F12" s="42">
        <f t="shared" si="1"/>
        <v>2721</v>
      </c>
      <c r="G12" s="42">
        <f t="shared" si="1"/>
        <v>4833</v>
      </c>
      <c r="H12" s="42">
        <f t="shared" si="1"/>
        <v>4443</v>
      </c>
      <c r="I12" s="42">
        <f t="shared" si="1"/>
        <v>4584</v>
      </c>
      <c r="J12" s="42">
        <f t="shared" si="1"/>
        <v>3500</v>
      </c>
      <c r="K12" s="42"/>
      <c r="L12" s="42">
        <f>SUM(L2:L11)</f>
        <v>2180</v>
      </c>
      <c r="M12" s="42">
        <f>SUM(M2:M11)</f>
        <v>7000</v>
      </c>
      <c r="N12" s="42">
        <f>SUM(N2:N11)</f>
        <v>10200</v>
      </c>
      <c r="O12" s="42">
        <f>SUM(O2:O11)</f>
        <v>2000</v>
      </c>
      <c r="P12" s="42">
        <f t="shared" ref="P12:U12" si="2">SUM(P2:P11)</f>
        <v>2000</v>
      </c>
      <c r="Q12" s="42">
        <f t="shared" si="2"/>
        <v>4000</v>
      </c>
      <c r="R12" s="42">
        <f t="shared" si="2"/>
        <v>6000</v>
      </c>
      <c r="S12" s="42">
        <f t="shared" si="2"/>
        <v>11000</v>
      </c>
      <c r="T12" s="42">
        <f t="shared" si="2"/>
        <v>0</v>
      </c>
      <c r="U12" s="34">
        <f t="shared" si="2"/>
        <v>5000</v>
      </c>
    </row>
    <row r="14" spans="1:22" ht="13.8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 s="48" customFormat="1" ht="13.8" thickBot="1" x14ac:dyDescent="0.3">
      <c r="A15" s="49" t="s">
        <v>93</v>
      </c>
      <c r="B15" s="110" t="s">
        <v>175</v>
      </c>
      <c r="C15" s="111" t="s">
        <v>176</v>
      </c>
      <c r="D15" s="112" t="s">
        <v>167</v>
      </c>
      <c r="E15" s="122">
        <v>45108</v>
      </c>
      <c r="F15" s="105">
        <v>44743</v>
      </c>
      <c r="G15" s="105">
        <v>44378</v>
      </c>
      <c r="H15" s="105">
        <v>44013</v>
      </c>
      <c r="I15" s="105">
        <v>43647</v>
      </c>
      <c r="J15" s="105">
        <v>43282</v>
      </c>
      <c r="K15" s="24">
        <v>42917</v>
      </c>
      <c r="L15" s="24">
        <v>42552</v>
      </c>
      <c r="M15" s="24">
        <v>42186</v>
      </c>
      <c r="N15" s="24">
        <v>41821</v>
      </c>
      <c r="O15" s="24">
        <v>41456</v>
      </c>
      <c r="P15" s="24">
        <v>41091</v>
      </c>
      <c r="Q15" s="24">
        <v>40725</v>
      </c>
      <c r="R15" s="24">
        <v>40360</v>
      </c>
      <c r="S15" s="24">
        <v>39995</v>
      </c>
      <c r="T15" s="24">
        <v>39630</v>
      </c>
      <c r="U15" s="25">
        <v>39264</v>
      </c>
    </row>
    <row r="16" spans="1:22" s="48" customFormat="1" x14ac:dyDescent="0.25">
      <c r="A16" s="50" t="s">
        <v>7</v>
      </c>
      <c r="B16" s="51" t="str">
        <f>IFERROR(((E16/F16)-1), "")</f>
        <v/>
      </c>
      <c r="C16" s="67">
        <f>E16-[1]UK!E16</f>
        <v>-517</v>
      </c>
      <c r="D16" s="52">
        <f>F16-[1]UK!F16</f>
        <v>0</v>
      </c>
      <c r="E16" s="115">
        <v>40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/>
      <c r="L16" s="52">
        <v>0</v>
      </c>
      <c r="M16" s="52">
        <v>150</v>
      </c>
      <c r="N16" s="52">
        <v>300</v>
      </c>
      <c r="O16" s="52">
        <v>100</v>
      </c>
      <c r="P16" s="52">
        <v>0</v>
      </c>
      <c r="Q16" s="52">
        <v>200</v>
      </c>
      <c r="R16" s="52">
        <v>0</v>
      </c>
      <c r="S16" s="52">
        <v>0</v>
      </c>
      <c r="T16" s="52">
        <v>0</v>
      </c>
      <c r="U16" s="61">
        <v>0</v>
      </c>
    </row>
    <row r="17" spans="1:21" s="48" customFormat="1" x14ac:dyDescent="0.25">
      <c r="A17" s="50" t="s">
        <v>95</v>
      </c>
      <c r="B17" s="51" t="str">
        <f>IFERROR(((E17/F17)-1), "")</f>
        <v/>
      </c>
      <c r="C17" s="67">
        <f>E17-[1]UK!E17</f>
        <v>0</v>
      </c>
      <c r="D17" s="52">
        <f>F17-[1]UK!F17</f>
        <v>0</v>
      </c>
      <c r="E17" s="115"/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/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61">
        <v>0</v>
      </c>
    </row>
    <row r="18" spans="1:21" s="48" customFormat="1" ht="13.8" thickBot="1" x14ac:dyDescent="0.3">
      <c r="A18" s="53" t="s">
        <v>6</v>
      </c>
      <c r="B18" s="54" t="str">
        <f>IFERROR(((E18/F18)-1), "")</f>
        <v/>
      </c>
      <c r="C18" s="67">
        <f>E18-[1]UK!E18</f>
        <v>0</v>
      </c>
      <c r="D18" s="52">
        <f>F18-[1]UK!F18</f>
        <v>0</v>
      </c>
      <c r="E18" s="115"/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5"/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62">
        <v>0</v>
      </c>
    </row>
    <row r="19" spans="1:21" s="48" customFormat="1" ht="13.8" thickBot="1" x14ac:dyDescent="0.3">
      <c r="A19" s="56" t="s">
        <v>94</v>
      </c>
      <c r="B19" s="57" t="str">
        <f>IFERROR(((E19/F19)-1), "")</f>
        <v/>
      </c>
      <c r="C19" s="80">
        <f>E19-[1]UK!E19</f>
        <v>-517</v>
      </c>
      <c r="D19" s="78">
        <f>F19-[1]UK!F19</f>
        <v>0</v>
      </c>
      <c r="E19" s="117">
        <f>SUM(E16:E18)</f>
        <v>40</v>
      </c>
      <c r="F19" s="78">
        <f>SUM(F16:F18)</f>
        <v>0</v>
      </c>
      <c r="G19" s="78">
        <f>SUM(G16:G18)</f>
        <v>0</v>
      </c>
      <c r="H19" s="78">
        <v>0</v>
      </c>
      <c r="I19" s="78">
        <v>0</v>
      </c>
      <c r="J19" s="78">
        <f>SUM(J16:J18)</f>
        <v>0</v>
      </c>
      <c r="K19" s="78"/>
      <c r="L19" s="78">
        <f>SUM(L16:L18)</f>
        <v>0</v>
      </c>
      <c r="M19" s="78">
        <f>SUM(M16:M18)</f>
        <v>150</v>
      </c>
      <c r="N19" s="78">
        <f>SUM(N16:N18)</f>
        <v>300</v>
      </c>
      <c r="O19" s="78">
        <f>SUM(O16:O18)</f>
        <v>100</v>
      </c>
      <c r="P19" s="78">
        <f t="shared" ref="P19:U19" si="3">SUM(P16:P18)</f>
        <v>0</v>
      </c>
      <c r="Q19" s="78">
        <f t="shared" si="3"/>
        <v>200</v>
      </c>
      <c r="R19" s="78">
        <f t="shared" si="3"/>
        <v>0</v>
      </c>
      <c r="S19" s="78">
        <f t="shared" si="3"/>
        <v>0</v>
      </c>
      <c r="T19" s="78">
        <f t="shared" si="3"/>
        <v>0</v>
      </c>
      <c r="U19" s="79">
        <f t="shared" si="3"/>
        <v>0</v>
      </c>
    </row>
    <row r="20" spans="1:21" s="48" customFormat="1" x14ac:dyDescent="0.25"/>
    <row r="21" spans="1:21" s="48" customFormat="1" x14ac:dyDescent="0.25">
      <c r="A21" s="48" t="s">
        <v>162</v>
      </c>
    </row>
    <row r="22" spans="1:21" s="48" customFormat="1" x14ac:dyDescent="0.25"/>
    <row r="29" spans="1:21" x14ac:dyDescent="0.25">
      <c r="E29" s="1"/>
      <c r="F29" s="1"/>
    </row>
  </sheetData>
  <pageMargins left="0.75" right="0.75" top="1" bottom="1" header="0.5" footer="0.5"/>
  <pageSetup paperSize="9" scale="66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9"/>
  <sheetViews>
    <sheetView topLeftCell="A30" zoomScaleNormal="100" workbookViewId="0">
      <selection activeCell="A30" sqref="A30"/>
    </sheetView>
  </sheetViews>
  <sheetFormatPr defaultColWidth="8.77734375" defaultRowHeight="13.2" x14ac:dyDescent="0.25"/>
  <cols>
    <col min="1" max="1" width="24.66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6" ht="13.8" hidden="1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6" hidden="1" x14ac:dyDescent="0.25">
      <c r="A2" s="20" t="s">
        <v>11</v>
      </c>
      <c r="B2" s="26"/>
      <c r="C2" s="45"/>
      <c r="D2" s="1"/>
      <c r="E2" s="1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8"/>
      <c r="Y2" s="1"/>
      <c r="Z2" s="1"/>
    </row>
    <row r="3" spans="1:26" hidden="1" x14ac:dyDescent="0.25">
      <c r="A3" s="20" t="s">
        <v>33</v>
      </c>
      <c r="B3" s="26"/>
      <c r="C3" s="45"/>
      <c r="D3" s="1"/>
      <c r="E3" s="1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8"/>
      <c r="Y3" s="1"/>
      <c r="Z3" s="1"/>
    </row>
    <row r="4" spans="1:26" hidden="1" x14ac:dyDescent="0.25">
      <c r="A4" s="20" t="s">
        <v>168</v>
      </c>
      <c r="B4" s="26"/>
      <c r="C4" s="45"/>
      <c r="D4" s="1"/>
      <c r="E4" s="1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8"/>
      <c r="Y4" s="1"/>
      <c r="Z4" s="1"/>
    </row>
    <row r="5" spans="1:26" hidden="1" x14ac:dyDescent="0.25">
      <c r="A5" s="20" t="s">
        <v>50</v>
      </c>
      <c r="B5" s="26"/>
      <c r="C5" s="45"/>
      <c r="D5" s="1"/>
      <c r="E5" s="1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8"/>
      <c r="Y5" s="1"/>
      <c r="Z5" s="1"/>
    </row>
    <row r="6" spans="1:26" hidden="1" x14ac:dyDescent="0.25">
      <c r="A6" s="20" t="s">
        <v>12</v>
      </c>
      <c r="B6" s="26"/>
      <c r="C6" s="45"/>
      <c r="D6" s="1"/>
      <c r="E6" s="1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"/>
      <c r="Y6" s="1"/>
      <c r="Z6" s="1"/>
    </row>
    <row r="7" spans="1:26" hidden="1" x14ac:dyDescent="0.25">
      <c r="A7" s="20" t="s">
        <v>9</v>
      </c>
      <c r="B7" s="26"/>
      <c r="C7" s="45"/>
      <c r="D7" s="1"/>
      <c r="E7" s="1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8"/>
      <c r="Y7" s="1"/>
      <c r="Z7" s="1"/>
    </row>
    <row r="8" spans="1:26" hidden="1" x14ac:dyDescent="0.25">
      <c r="A8" s="20" t="s">
        <v>3</v>
      </c>
      <c r="B8" s="26"/>
      <c r="C8" s="45"/>
      <c r="D8" s="1"/>
      <c r="E8" s="1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8"/>
      <c r="Y8" s="1"/>
      <c r="Z8" s="1"/>
    </row>
    <row r="9" spans="1:26" hidden="1" x14ac:dyDescent="0.25">
      <c r="A9" s="20" t="s">
        <v>17</v>
      </c>
      <c r="B9" s="26"/>
      <c r="C9" s="45"/>
      <c r="D9" s="1"/>
      <c r="E9" s="1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8"/>
      <c r="Y9" s="1"/>
      <c r="Z9" s="1"/>
    </row>
    <row r="10" spans="1:26" hidden="1" x14ac:dyDescent="0.25">
      <c r="A10" s="20" t="s">
        <v>157</v>
      </c>
      <c r="B10" s="26"/>
      <c r="C10" s="132"/>
      <c r="D10" s="1"/>
      <c r="E10" s="123"/>
      <c r="F10" s="1"/>
      <c r="G10" s="1"/>
      <c r="H10" s="1"/>
      <c r="I10" s="1"/>
      <c r="J10" s="1"/>
      <c r="K10" s="74"/>
      <c r="L10" s="74"/>
      <c r="M10" s="74"/>
      <c r="N10" s="74"/>
      <c r="O10" s="74"/>
      <c r="P10" s="74"/>
      <c r="Q10" s="74"/>
      <c r="R10" s="74"/>
      <c r="S10" s="74"/>
      <c r="T10" s="1"/>
      <c r="U10" s="28"/>
      <c r="Y10" s="1"/>
      <c r="Z10" s="1"/>
    </row>
    <row r="11" spans="1:26" hidden="1" x14ac:dyDescent="0.25">
      <c r="A11" s="21" t="s">
        <v>10</v>
      </c>
      <c r="B11" s="26"/>
      <c r="C11" s="45"/>
      <c r="D11" s="1"/>
      <c r="E11" s="123"/>
      <c r="F11" s="1"/>
      <c r="G11" s="1"/>
      <c r="H11" s="1"/>
      <c r="I11" s="1"/>
      <c r="J11" s="1"/>
      <c r="K11" s="74"/>
      <c r="L11" s="74"/>
      <c r="M11" s="74"/>
      <c r="N11" s="74"/>
      <c r="O11" s="74"/>
      <c r="P11" s="74"/>
      <c r="Q11" s="74"/>
      <c r="R11" s="74"/>
      <c r="S11" s="74"/>
      <c r="T11" s="1"/>
      <c r="U11" s="28"/>
      <c r="Y11" s="1"/>
      <c r="Z11" s="1"/>
    </row>
    <row r="12" spans="1:26" hidden="1" x14ac:dyDescent="0.25">
      <c r="A12" s="21" t="s">
        <v>27</v>
      </c>
      <c r="B12" s="26"/>
      <c r="C12" s="45"/>
      <c r="D12" s="1"/>
      <c r="E12" s="123"/>
      <c r="F12" s="1"/>
      <c r="G12" s="1"/>
      <c r="H12" s="1"/>
      <c r="I12" s="1"/>
      <c r="J12" s="1"/>
      <c r="K12" s="74"/>
      <c r="L12" s="74"/>
      <c r="M12" s="74"/>
      <c r="N12" s="74"/>
      <c r="O12" s="74"/>
      <c r="P12" s="74"/>
      <c r="Q12" s="74"/>
      <c r="R12" s="74"/>
      <c r="S12" s="74"/>
      <c r="T12" s="1"/>
      <c r="U12" s="28"/>
      <c r="Y12" s="1"/>
      <c r="Z12" s="1"/>
    </row>
    <row r="13" spans="1:26" hidden="1" x14ac:dyDescent="0.25">
      <c r="A13" s="21" t="s">
        <v>51</v>
      </c>
      <c r="B13" s="26"/>
      <c r="C13" s="45"/>
      <c r="D13" s="1"/>
      <c r="E13" s="123"/>
      <c r="F13" s="1"/>
      <c r="G13" s="1"/>
      <c r="H13" s="1"/>
      <c r="I13" s="1"/>
      <c r="J13" s="1"/>
      <c r="K13" s="74"/>
      <c r="L13" s="74"/>
      <c r="M13" s="74"/>
      <c r="N13" s="74"/>
      <c r="O13" s="74"/>
      <c r="P13" s="74"/>
      <c r="Q13" s="74"/>
      <c r="R13" s="74"/>
      <c r="S13" s="74"/>
      <c r="T13" s="1"/>
      <c r="U13" s="28"/>
      <c r="Y13" s="1"/>
      <c r="Z13" s="1"/>
    </row>
    <row r="14" spans="1:26" hidden="1" x14ac:dyDescent="0.25">
      <c r="A14" s="21" t="s">
        <v>52</v>
      </c>
      <c r="B14" s="26"/>
      <c r="C14" s="45"/>
      <c r="D14" s="1"/>
      <c r="E14" s="123"/>
      <c r="F14" s="1"/>
      <c r="G14" s="1"/>
      <c r="H14" s="1"/>
      <c r="I14" s="1"/>
      <c r="J14" s="1"/>
      <c r="K14" s="74"/>
      <c r="L14" s="74"/>
      <c r="M14" s="74"/>
      <c r="N14" s="74"/>
      <c r="O14" s="74"/>
      <c r="P14" s="74"/>
      <c r="Q14" s="74"/>
      <c r="R14" s="74"/>
      <c r="S14" s="74"/>
      <c r="T14" s="1"/>
      <c r="U14" s="28"/>
      <c r="Y14" s="1"/>
      <c r="Z14" s="1"/>
    </row>
    <row r="15" spans="1:26" hidden="1" x14ac:dyDescent="0.25">
      <c r="A15" s="21" t="s">
        <v>53</v>
      </c>
      <c r="B15" s="26"/>
      <c r="C15" s="45"/>
      <c r="D15" s="1"/>
      <c r="E15" s="123"/>
      <c r="F15" s="1"/>
      <c r="G15" s="1"/>
      <c r="H15" s="1"/>
      <c r="I15" s="1"/>
      <c r="J15" s="1"/>
      <c r="K15" s="74"/>
      <c r="L15" s="74"/>
      <c r="M15" s="74"/>
      <c r="N15" s="74"/>
      <c r="O15" s="74"/>
      <c r="P15" s="74"/>
      <c r="Q15" s="74"/>
      <c r="R15" s="74"/>
      <c r="S15" s="74"/>
      <c r="T15" s="1"/>
      <c r="U15" s="28"/>
      <c r="Y15" s="1"/>
      <c r="Z15" s="1"/>
    </row>
    <row r="16" spans="1:26" hidden="1" x14ac:dyDescent="0.25">
      <c r="A16" s="21" t="s">
        <v>54</v>
      </c>
      <c r="B16" s="26"/>
      <c r="C16" s="45"/>
      <c r="D16" s="1"/>
      <c r="E16" s="123"/>
      <c r="F16" s="1"/>
      <c r="G16" s="1"/>
      <c r="H16" s="1"/>
      <c r="I16" s="1"/>
      <c r="J16" s="1"/>
      <c r="K16" s="74"/>
      <c r="L16" s="74"/>
      <c r="M16" s="74"/>
      <c r="N16" s="74"/>
      <c r="O16" s="74"/>
      <c r="P16" s="74"/>
      <c r="Q16" s="74"/>
      <c r="R16" s="74"/>
      <c r="S16" s="74"/>
      <c r="T16" s="1"/>
      <c r="U16" s="28"/>
      <c r="Y16" s="1"/>
      <c r="Z16" s="1"/>
    </row>
    <row r="17" spans="1:26" hidden="1" x14ac:dyDescent="0.25">
      <c r="A17" s="21" t="s">
        <v>55</v>
      </c>
      <c r="B17" s="26"/>
      <c r="C17" s="45"/>
      <c r="D17" s="1"/>
      <c r="E17" s="1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8"/>
      <c r="Y17" s="1"/>
      <c r="Z17" s="1"/>
    </row>
    <row r="18" spans="1:26" hidden="1" x14ac:dyDescent="0.25">
      <c r="A18" s="20" t="s">
        <v>22</v>
      </c>
      <c r="B18" s="26"/>
      <c r="C18" s="45"/>
      <c r="D18" s="1"/>
      <c r="E18" s="123"/>
      <c r="F18" s="1"/>
      <c r="G18" s="1"/>
      <c r="H18" s="1"/>
      <c r="I18" s="1"/>
      <c r="J18" s="1"/>
      <c r="K18" s="74"/>
      <c r="L18" s="74"/>
      <c r="M18" s="74"/>
      <c r="N18" s="74"/>
      <c r="O18" s="74"/>
      <c r="P18" s="74"/>
      <c r="Q18" s="74"/>
      <c r="R18" s="74"/>
      <c r="S18" s="74"/>
      <c r="T18" s="1"/>
      <c r="U18" s="28"/>
      <c r="Y18" s="1"/>
      <c r="Z18" s="1"/>
    </row>
    <row r="19" spans="1:26" hidden="1" x14ac:dyDescent="0.25">
      <c r="A19" s="21" t="s">
        <v>19</v>
      </c>
      <c r="B19" s="26"/>
      <c r="C19" s="45"/>
      <c r="D19" s="1"/>
      <c r="E19" s="123"/>
      <c r="F19" s="1"/>
      <c r="G19" s="1"/>
      <c r="H19" s="1"/>
      <c r="I19" s="1"/>
      <c r="J19" s="1"/>
      <c r="K19" s="74"/>
      <c r="L19" s="74"/>
      <c r="M19" s="74"/>
      <c r="N19" s="74"/>
      <c r="O19" s="74"/>
      <c r="P19" s="74"/>
      <c r="Q19" s="74"/>
      <c r="R19" s="74"/>
      <c r="S19" s="74"/>
      <c r="T19" s="1"/>
      <c r="U19" s="28"/>
      <c r="Y19" s="1"/>
      <c r="Z19" s="1"/>
    </row>
    <row r="20" spans="1:26" hidden="1" x14ac:dyDescent="0.25">
      <c r="A20" s="21" t="s">
        <v>56</v>
      </c>
      <c r="B20" s="26"/>
      <c r="C20" s="45"/>
      <c r="D20" s="1"/>
      <c r="E20" s="123"/>
      <c r="F20" s="1"/>
      <c r="G20" s="1"/>
      <c r="H20" s="1"/>
      <c r="I20" s="1"/>
      <c r="J20" s="1"/>
      <c r="K20" s="74"/>
      <c r="L20" s="74"/>
      <c r="M20" s="74"/>
      <c r="N20" s="74"/>
      <c r="O20" s="74"/>
      <c r="P20" s="74"/>
      <c r="Q20" s="74"/>
      <c r="R20" s="74"/>
      <c r="S20" s="74"/>
      <c r="T20" s="1"/>
      <c r="U20" s="28"/>
      <c r="Y20" s="1"/>
      <c r="Z20" s="1"/>
    </row>
    <row r="21" spans="1:26" hidden="1" x14ac:dyDescent="0.25">
      <c r="A21" s="21" t="s">
        <v>57</v>
      </c>
      <c r="B21" s="26"/>
      <c r="C21" s="45"/>
      <c r="D21" s="1"/>
      <c r="E21" s="123"/>
      <c r="F21" s="1"/>
      <c r="G21" s="1"/>
      <c r="H21" s="1"/>
      <c r="I21" s="1"/>
      <c r="J21" s="1"/>
      <c r="K21" s="74"/>
      <c r="L21" s="74"/>
      <c r="M21" s="74"/>
      <c r="N21" s="74"/>
      <c r="O21" s="74"/>
      <c r="P21" s="74"/>
      <c r="Q21" s="74"/>
      <c r="R21" s="74"/>
      <c r="S21" s="74"/>
      <c r="T21" s="1"/>
      <c r="U21" s="28"/>
      <c r="Y21" s="1"/>
      <c r="Z21" s="1"/>
    </row>
    <row r="22" spans="1:26" hidden="1" x14ac:dyDescent="0.25">
      <c r="A22" s="21" t="s">
        <v>35</v>
      </c>
      <c r="B22" s="26"/>
      <c r="C22" s="45"/>
      <c r="D22" s="1"/>
      <c r="E22" s="123"/>
      <c r="F22" s="1"/>
      <c r="G22" s="1"/>
      <c r="H22" s="1"/>
      <c r="I22" s="1"/>
      <c r="J22" s="1"/>
      <c r="K22" s="74"/>
      <c r="L22" s="74"/>
      <c r="M22" s="74"/>
      <c r="N22" s="74"/>
      <c r="O22" s="74"/>
      <c r="P22" s="74"/>
      <c r="Q22" s="74"/>
      <c r="R22" s="74"/>
      <c r="S22" s="74"/>
      <c r="T22" s="1"/>
      <c r="U22" s="28"/>
      <c r="Y22" s="1"/>
      <c r="Z22" s="1"/>
    </row>
    <row r="23" spans="1:26" hidden="1" x14ac:dyDescent="0.25">
      <c r="A23" s="21" t="s">
        <v>21</v>
      </c>
      <c r="B23" s="26"/>
      <c r="C23" s="45"/>
      <c r="D23" s="1"/>
      <c r="E23" s="123"/>
      <c r="F23" s="1"/>
      <c r="G23" s="1"/>
      <c r="H23" s="1"/>
      <c r="I23" s="1"/>
      <c r="J23" s="1"/>
      <c r="K23" s="74"/>
      <c r="L23" s="74"/>
      <c r="M23" s="74"/>
      <c r="N23" s="74"/>
      <c r="O23" s="74"/>
      <c r="P23" s="74"/>
      <c r="Q23" s="74"/>
      <c r="R23" s="74"/>
      <c r="S23" s="74"/>
      <c r="T23" s="1"/>
      <c r="U23" s="28"/>
      <c r="Y23" s="1"/>
      <c r="Z23" s="1"/>
    </row>
    <row r="24" spans="1:26" hidden="1" x14ac:dyDescent="0.25">
      <c r="A24" s="21" t="s">
        <v>58</v>
      </c>
      <c r="B24" s="26"/>
      <c r="C24" s="45"/>
      <c r="D24" s="1"/>
      <c r="E24" s="123"/>
      <c r="F24" s="1"/>
      <c r="G24" s="1"/>
      <c r="H24" s="1"/>
      <c r="I24" s="1"/>
      <c r="J24" s="1"/>
      <c r="K24" s="74"/>
      <c r="L24" s="74"/>
      <c r="M24" s="74"/>
      <c r="N24" s="74"/>
      <c r="O24" s="74"/>
      <c r="P24" s="74"/>
      <c r="Q24" s="74"/>
      <c r="R24" s="74"/>
      <c r="S24" s="74"/>
      <c r="T24" s="1"/>
      <c r="U24" s="28"/>
      <c r="Y24" s="1"/>
      <c r="Z24" s="1"/>
    </row>
    <row r="25" spans="1:26" hidden="1" x14ac:dyDescent="0.25">
      <c r="A25" s="21" t="s">
        <v>59</v>
      </c>
      <c r="B25" s="26"/>
      <c r="C25" s="45"/>
      <c r="D25" s="1"/>
      <c r="E25" s="123"/>
      <c r="F25" s="1"/>
      <c r="G25" s="1"/>
      <c r="H25" s="1"/>
      <c r="I25" s="1"/>
      <c r="J25" s="1"/>
      <c r="K25" s="74"/>
      <c r="L25" s="74"/>
      <c r="M25" s="74"/>
      <c r="N25" s="74"/>
      <c r="O25" s="74"/>
      <c r="P25" s="74"/>
      <c r="Q25" s="74"/>
      <c r="R25" s="74"/>
      <c r="S25" s="74"/>
      <c r="T25" s="1"/>
      <c r="U25" s="28"/>
      <c r="Y25" s="1"/>
      <c r="Z25" s="1"/>
    </row>
    <row r="26" spans="1:26" ht="13.8" hidden="1" thickBot="1" x14ac:dyDescent="0.3">
      <c r="A26" s="22" t="s">
        <v>60</v>
      </c>
      <c r="B26" s="27"/>
      <c r="C26" s="45"/>
      <c r="D26" s="10"/>
      <c r="E26" s="124"/>
      <c r="F26" s="10"/>
      <c r="G26" s="10"/>
      <c r="H26" s="10"/>
      <c r="I26" s="10"/>
      <c r="J26" s="10"/>
      <c r="K26" s="75"/>
      <c r="L26" s="75"/>
      <c r="M26" s="75"/>
      <c r="N26" s="75"/>
      <c r="O26" s="75"/>
      <c r="P26" s="75"/>
      <c r="Q26" s="75"/>
      <c r="R26" s="75"/>
      <c r="S26" s="75"/>
      <c r="T26" s="10"/>
      <c r="U26" s="30"/>
    </row>
    <row r="27" spans="1:26" ht="13.8" hidden="1" thickBot="1" x14ac:dyDescent="0.3">
      <c r="A27" s="31" t="s">
        <v>23</v>
      </c>
      <c r="B27" s="32"/>
      <c r="C27" s="64"/>
      <c r="D27" s="33"/>
      <c r="E27" s="12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>
        <f>SUM(R2:R25)</f>
        <v>0</v>
      </c>
      <c r="S27" s="33">
        <f>SUM(S2:S25)</f>
        <v>0</v>
      </c>
      <c r="T27" s="33">
        <f>SUM(T2:T25)</f>
        <v>0</v>
      </c>
      <c r="U27" s="34">
        <f>SUM(U2:U25)</f>
        <v>0</v>
      </c>
    </row>
    <row r="28" spans="1:26" hidden="1" x14ac:dyDescent="0.25">
      <c r="C28" s="35"/>
      <c r="D28" s="35"/>
      <c r="E28" s="35"/>
      <c r="F28" s="35"/>
      <c r="G28" s="35"/>
      <c r="H28" s="35"/>
      <c r="I28" s="35"/>
      <c r="J28" s="35"/>
      <c r="K28" s="35"/>
    </row>
    <row r="29" spans="1:26" ht="13.8" hidden="1" thickBot="1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26" ht="13.8" thickBot="1" x14ac:dyDescent="0.3">
      <c r="A30" s="23" t="s">
        <v>25</v>
      </c>
      <c r="B30" s="110" t="s">
        <v>175</v>
      </c>
      <c r="C30" s="111" t="s">
        <v>176</v>
      </c>
      <c r="D30" s="112" t="s">
        <v>167</v>
      </c>
      <c r="E30" s="122">
        <v>45108</v>
      </c>
      <c r="F30" s="105">
        <v>44743</v>
      </c>
      <c r="G30" s="105">
        <v>44378</v>
      </c>
      <c r="H30" s="105">
        <v>44013</v>
      </c>
      <c r="I30" s="105">
        <v>43647</v>
      </c>
      <c r="J30" s="105">
        <v>43282</v>
      </c>
      <c r="K30" s="24">
        <v>42917</v>
      </c>
      <c r="L30" s="24">
        <v>42552</v>
      </c>
      <c r="M30" s="24">
        <v>42186</v>
      </c>
      <c r="N30" s="24">
        <v>41821</v>
      </c>
      <c r="O30" s="24">
        <v>41456</v>
      </c>
      <c r="P30" s="24">
        <v>41091</v>
      </c>
      <c r="Q30" s="24">
        <v>40725</v>
      </c>
      <c r="R30" s="24">
        <v>40360</v>
      </c>
      <c r="S30" s="24">
        <v>39995</v>
      </c>
      <c r="T30" s="24">
        <v>39630</v>
      </c>
      <c r="U30" s="25">
        <v>39264</v>
      </c>
    </row>
    <row r="31" spans="1:26" x14ac:dyDescent="0.25">
      <c r="A31" s="20" t="s">
        <v>42</v>
      </c>
      <c r="B31" s="26">
        <f t="shared" ref="B31:B41" si="0">IFERROR(((E31/F31)-1), "")</f>
        <v>-0.28374294349090501</v>
      </c>
      <c r="C31" s="45">
        <f>E31-[1]US!E31</f>
        <v>-10391.380000000001</v>
      </c>
      <c r="D31" s="1">
        <f>F31-[1]US!F31</f>
        <v>-9038.4599999999991</v>
      </c>
      <c r="E31" s="123">
        <v>5275.62</v>
      </c>
      <c r="F31" s="1">
        <v>7365.54</v>
      </c>
      <c r="G31" s="1">
        <v>5713.1</v>
      </c>
      <c r="H31" s="1">
        <v>8379.48</v>
      </c>
      <c r="I31" s="1">
        <v>11951</v>
      </c>
      <c r="J31" s="1">
        <v>4999</v>
      </c>
      <c r="K31" s="1">
        <v>10316.08</v>
      </c>
      <c r="L31" s="1">
        <v>5059</v>
      </c>
      <c r="M31" s="1">
        <v>10784</v>
      </c>
      <c r="N31" s="1">
        <v>5669.98</v>
      </c>
      <c r="O31" s="1">
        <v>4374.18</v>
      </c>
      <c r="P31" s="1">
        <v>7762.42</v>
      </c>
      <c r="Q31" s="1">
        <v>10759.5</v>
      </c>
      <c r="R31" s="1">
        <v>6544.42</v>
      </c>
      <c r="S31" s="1">
        <v>6651</v>
      </c>
      <c r="T31" s="1">
        <v>3381</v>
      </c>
      <c r="U31" s="28">
        <v>4144</v>
      </c>
    </row>
    <row r="32" spans="1:26" x14ac:dyDescent="0.25">
      <c r="A32" s="20" t="s">
        <v>43</v>
      </c>
      <c r="B32" s="26" t="str">
        <f t="shared" si="0"/>
        <v/>
      </c>
      <c r="C32" s="45">
        <f>E32-[1]US!E32</f>
        <v>-43</v>
      </c>
      <c r="D32" s="1">
        <f>F32-[1]US!F32</f>
        <v>-70</v>
      </c>
      <c r="E32" s="123">
        <v>0</v>
      </c>
      <c r="F32" s="1">
        <v>0</v>
      </c>
      <c r="G32" s="1">
        <v>0</v>
      </c>
      <c r="H32" s="1">
        <v>2.06</v>
      </c>
      <c r="I32" s="1">
        <v>33</v>
      </c>
      <c r="J32" s="1">
        <v>4.0599999999999996</v>
      </c>
      <c r="K32" s="1">
        <v>1.7</v>
      </c>
      <c r="L32" s="1">
        <v>115</v>
      </c>
      <c r="M32" s="1">
        <v>0</v>
      </c>
      <c r="N32" s="1">
        <v>0</v>
      </c>
      <c r="O32" s="1">
        <v>0</v>
      </c>
      <c r="P32" s="1">
        <v>0.78</v>
      </c>
      <c r="Q32" s="1">
        <v>0</v>
      </c>
      <c r="R32" s="1">
        <v>0</v>
      </c>
      <c r="S32" s="1">
        <v>1</v>
      </c>
      <c r="T32" s="1">
        <v>3</v>
      </c>
      <c r="U32" s="28">
        <v>0</v>
      </c>
    </row>
    <row r="33" spans="1:22" x14ac:dyDescent="0.25">
      <c r="A33" s="20" t="s">
        <v>44</v>
      </c>
      <c r="B33" s="26">
        <f t="shared" si="0"/>
        <v>-0.40421609782807078</v>
      </c>
      <c r="C33" s="45">
        <f>E33-[1]US!E33</f>
        <v>-1178.1399999999999</v>
      </c>
      <c r="D33" s="1">
        <f>F33-[1]US!F33</f>
        <v>-1074.2</v>
      </c>
      <c r="E33" s="123">
        <v>652.86</v>
      </c>
      <c r="F33" s="1">
        <v>1095.8</v>
      </c>
      <c r="G33" s="1">
        <v>223.94</v>
      </c>
      <c r="H33" s="1">
        <v>790.78</v>
      </c>
      <c r="I33" s="1">
        <v>978</v>
      </c>
      <c r="J33" s="1">
        <v>174.88</v>
      </c>
      <c r="K33" s="1">
        <v>928.24</v>
      </c>
      <c r="L33" s="1">
        <v>53</v>
      </c>
      <c r="M33" s="1">
        <v>844</v>
      </c>
      <c r="N33" s="1">
        <v>76.66</v>
      </c>
      <c r="O33" s="1">
        <v>0.8</v>
      </c>
      <c r="P33" s="1">
        <v>368.16</v>
      </c>
      <c r="Q33" s="1">
        <v>200.12</v>
      </c>
      <c r="R33" s="1">
        <v>3</v>
      </c>
      <c r="S33" s="1">
        <v>616</v>
      </c>
      <c r="T33" s="1">
        <v>0</v>
      </c>
      <c r="U33" s="28">
        <v>4</v>
      </c>
    </row>
    <row r="34" spans="1:22" x14ac:dyDescent="0.25">
      <c r="A34" s="20" t="s">
        <v>45</v>
      </c>
      <c r="B34" s="26" t="str">
        <f t="shared" si="0"/>
        <v/>
      </c>
      <c r="C34" s="45">
        <f>E34-[1]US!E34</f>
        <v>0</v>
      </c>
      <c r="D34" s="1">
        <f>F34-[1]US!F34</f>
        <v>0</v>
      </c>
      <c r="E34" s="123"/>
      <c r="F34" s="1"/>
      <c r="G34" s="1"/>
      <c r="H34" s="1"/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28">
        <v>0</v>
      </c>
    </row>
    <row r="35" spans="1:22" x14ac:dyDescent="0.25">
      <c r="A35" s="39" t="s">
        <v>155</v>
      </c>
      <c r="B35" s="26" t="str">
        <f t="shared" si="0"/>
        <v/>
      </c>
      <c r="C35" s="45">
        <f>E35-[1]US!E35</f>
        <v>0</v>
      </c>
      <c r="D35" s="1">
        <f>F35-[1]US!F35</f>
        <v>0</v>
      </c>
      <c r="E35" s="123"/>
      <c r="F35" s="1"/>
      <c r="G35" s="1"/>
      <c r="H35" s="1"/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/>
      <c r="R35" s="1"/>
      <c r="S35" s="1"/>
      <c r="T35" s="1"/>
      <c r="U35" s="28"/>
    </row>
    <row r="36" spans="1:22" x14ac:dyDescent="0.25">
      <c r="A36" s="20" t="s">
        <v>46</v>
      </c>
      <c r="B36" s="26" t="str">
        <f t="shared" si="0"/>
        <v/>
      </c>
      <c r="C36" s="45">
        <f>E36-[1]US!E36</f>
        <v>0</v>
      </c>
      <c r="D36" s="1">
        <f>F36-[1]US!F36</f>
        <v>0</v>
      </c>
      <c r="E36" s="123"/>
      <c r="F36" s="1"/>
      <c r="G36" s="1"/>
      <c r="H36" s="1"/>
      <c r="I36" s="1"/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28">
        <v>0</v>
      </c>
    </row>
    <row r="37" spans="1:22" x14ac:dyDescent="0.25">
      <c r="A37" s="20" t="s">
        <v>163</v>
      </c>
      <c r="B37" s="26" t="str">
        <f t="shared" si="0"/>
        <v/>
      </c>
      <c r="C37" s="45">
        <f>E37-[1]US!E37</f>
        <v>0</v>
      </c>
      <c r="D37" s="1">
        <f>F37-[1]US!F37</f>
        <v>0</v>
      </c>
      <c r="E37" s="123"/>
      <c r="F37" s="1"/>
      <c r="G37" s="1"/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28">
        <v>0</v>
      </c>
    </row>
    <row r="38" spans="1:22" x14ac:dyDescent="0.25">
      <c r="A38" s="20" t="s">
        <v>47</v>
      </c>
      <c r="B38" s="26" t="str">
        <f t="shared" si="0"/>
        <v/>
      </c>
      <c r="C38" s="45">
        <f>E38-[1]US!E38</f>
        <v>0</v>
      </c>
      <c r="D38" s="1">
        <f>F38-[1]US!F38</f>
        <v>0</v>
      </c>
      <c r="E38" s="123"/>
      <c r="F38" s="1"/>
      <c r="G38" s="1"/>
      <c r="H38" s="1"/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8">
        <v>0</v>
      </c>
    </row>
    <row r="39" spans="1:22" x14ac:dyDescent="0.25">
      <c r="A39" s="20" t="s">
        <v>49</v>
      </c>
      <c r="B39" s="26" t="str">
        <f t="shared" si="0"/>
        <v/>
      </c>
      <c r="C39" s="45">
        <f>E39-[1]US!E39</f>
        <v>0</v>
      </c>
      <c r="D39" s="1">
        <f>F39-[1]US!F39</f>
        <v>0</v>
      </c>
      <c r="E39" s="123"/>
      <c r="F39" s="1"/>
      <c r="G39" s="1"/>
      <c r="H39" s="1"/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28">
        <v>0</v>
      </c>
    </row>
    <row r="40" spans="1:22" ht="13.8" thickBot="1" x14ac:dyDescent="0.3">
      <c r="A40" s="29" t="s">
        <v>48</v>
      </c>
      <c r="B40" s="27" t="str">
        <f t="shared" si="0"/>
        <v/>
      </c>
      <c r="C40" s="46">
        <f>E40-[1]US!E40</f>
        <v>0</v>
      </c>
      <c r="D40" s="10">
        <f>F40-[1]US!F40</f>
        <v>0</v>
      </c>
      <c r="E40" s="124"/>
      <c r="F40" s="10"/>
      <c r="G40" s="10"/>
      <c r="H40" s="10"/>
      <c r="I40" s="10">
        <v>0</v>
      </c>
      <c r="J40" s="10">
        <v>0</v>
      </c>
      <c r="K40" s="75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/>
      <c r="S40" s="10"/>
      <c r="T40" s="10"/>
      <c r="U40" s="30"/>
    </row>
    <row r="41" spans="1:22" ht="13.8" thickBot="1" x14ac:dyDescent="0.3">
      <c r="A41" s="31" t="s">
        <v>23</v>
      </c>
      <c r="B41" s="32">
        <f t="shared" si="0"/>
        <v>-0.2993450210014017</v>
      </c>
      <c r="C41" s="47">
        <f>E41-[1]US!E41</f>
        <v>-11612.52</v>
      </c>
      <c r="D41" s="33">
        <f>F41-[1]US!F41</f>
        <v>-10182.66</v>
      </c>
      <c r="E41" s="121">
        <f>SUM(E31:E40)</f>
        <v>5928.48</v>
      </c>
      <c r="F41" s="33">
        <f>SUM(F31:F40)</f>
        <v>8461.34</v>
      </c>
      <c r="G41" s="33">
        <f>SUM(G31:G40)</f>
        <v>5937.04</v>
      </c>
      <c r="H41" s="33">
        <f>SUM(H31:H40)</f>
        <v>9172.32</v>
      </c>
      <c r="I41" s="33">
        <f>SUM(I31:I40)</f>
        <v>12962</v>
      </c>
      <c r="J41" s="33">
        <f t="shared" ref="J41:O41" si="1">SUM(J31:J40)</f>
        <v>5177.9400000000005</v>
      </c>
      <c r="K41" s="33">
        <f t="shared" si="1"/>
        <v>11246.02</v>
      </c>
      <c r="L41" s="33">
        <f t="shared" si="1"/>
        <v>5227</v>
      </c>
      <c r="M41" s="33">
        <f t="shared" si="1"/>
        <v>11628</v>
      </c>
      <c r="N41" s="33">
        <f t="shared" si="1"/>
        <v>5746.6399999999994</v>
      </c>
      <c r="O41" s="33">
        <f t="shared" si="1"/>
        <v>4374.9800000000005</v>
      </c>
      <c r="P41" s="33">
        <f t="shared" ref="P41:U41" si="2">SUM(P31:P40)</f>
        <v>8131.36</v>
      </c>
      <c r="Q41" s="33">
        <f t="shared" si="2"/>
        <v>10959.62</v>
      </c>
      <c r="R41" s="33">
        <f t="shared" si="2"/>
        <v>6547.42</v>
      </c>
      <c r="S41" s="33">
        <f t="shared" si="2"/>
        <v>7268</v>
      </c>
      <c r="T41" s="33">
        <f t="shared" si="2"/>
        <v>3384</v>
      </c>
      <c r="U41" s="87">
        <f t="shared" si="2"/>
        <v>4148</v>
      </c>
    </row>
    <row r="48" spans="1:22" ht="17.399999999999999" x14ac:dyDescent="0.3">
      <c r="T48" s="5"/>
      <c r="U48" s="1"/>
      <c r="V48" s="1"/>
    </row>
    <row r="49" spans="20:22" ht="17.399999999999999" x14ac:dyDescent="0.3">
      <c r="T49" s="5"/>
      <c r="U49" s="1"/>
      <c r="V49" s="1"/>
    </row>
    <row r="50" spans="20:22" ht="17.399999999999999" x14ac:dyDescent="0.3">
      <c r="T50" s="5"/>
      <c r="U50" s="1"/>
      <c r="V50" s="1"/>
    </row>
    <row r="51" spans="20:22" ht="17.399999999999999" x14ac:dyDescent="0.3">
      <c r="T51" s="5"/>
      <c r="U51" s="1"/>
      <c r="V51" s="1"/>
    </row>
    <row r="52" spans="20:22" ht="17.399999999999999" x14ac:dyDescent="0.3">
      <c r="T52" s="5"/>
      <c r="U52" s="1"/>
      <c r="V52" s="1"/>
    </row>
    <row r="53" spans="20:22" ht="17.399999999999999" x14ac:dyDescent="0.3">
      <c r="T53" s="5"/>
      <c r="U53" s="1"/>
      <c r="V53" s="1"/>
    </row>
    <row r="54" spans="20:22" ht="17.399999999999999" x14ac:dyDescent="0.3">
      <c r="T54" s="5"/>
      <c r="U54" s="1"/>
      <c r="V54" s="1"/>
    </row>
    <row r="55" spans="20:22" ht="17.399999999999999" x14ac:dyDescent="0.3">
      <c r="T55" s="5"/>
      <c r="U55" s="1"/>
      <c r="V55" s="1"/>
    </row>
    <row r="56" spans="20:22" ht="17.399999999999999" x14ac:dyDescent="0.3">
      <c r="T56" s="5"/>
      <c r="U56" s="1"/>
      <c r="V56" s="1"/>
    </row>
    <row r="57" spans="20:22" ht="17.399999999999999" x14ac:dyDescent="0.3">
      <c r="T57" s="5"/>
      <c r="U57" s="1"/>
      <c r="V57" s="1"/>
    </row>
    <row r="58" spans="20:22" ht="17.399999999999999" x14ac:dyDescent="0.3">
      <c r="T58" s="6"/>
      <c r="U58" s="1"/>
      <c r="V58" s="1"/>
    </row>
    <row r="59" spans="20:22" ht="18" x14ac:dyDescent="0.35">
      <c r="T59" s="7"/>
      <c r="U59" s="2"/>
      <c r="V59" s="2"/>
    </row>
  </sheetData>
  <phoneticPr fontId="2" type="noConversion"/>
  <pageMargins left="0.75" right="0.75" top="1" bottom="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81"/>
  <sheetViews>
    <sheetView tabSelected="1" zoomScaleNormal="100" workbookViewId="0"/>
  </sheetViews>
  <sheetFormatPr defaultColWidth="8.77734375" defaultRowHeight="13.2" x14ac:dyDescent="0.25"/>
  <cols>
    <col min="1" max="1" width="21.6640625" customWidth="1"/>
    <col min="2" max="2" width="10.6640625" customWidth="1"/>
    <col min="3" max="3" width="11.6640625" customWidth="1"/>
    <col min="4" max="10" width="11.77734375" customWidth="1"/>
    <col min="11" max="21" width="10.33203125" customWidth="1"/>
  </cols>
  <sheetData>
    <row r="1" spans="1:24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4" x14ac:dyDescent="0.25">
      <c r="A2" s="20" t="s">
        <v>8</v>
      </c>
      <c r="B2" s="26">
        <f>IFERROR(((E2/F2)-1), "")</f>
        <v>0.21828707113439139</v>
      </c>
      <c r="C2" s="45">
        <f>E2-'[1]Europe - country'!E2</f>
        <v>-13927.73878985058</v>
      </c>
      <c r="D2" s="1">
        <f>F2-'[1]Europe - country'!F2</f>
        <v>-11193.644519731475</v>
      </c>
      <c r="E2" s="123">
        <f>Austria!E$21</f>
        <v>22701.899429073343</v>
      </c>
      <c r="F2" s="1">
        <f>Austria!F$21</f>
        <v>18634.277558190599</v>
      </c>
      <c r="G2" s="1">
        <f>Austria!G$21</f>
        <v>22879.249999999996</v>
      </c>
      <c r="H2" s="1">
        <f>Austria!H$21</f>
        <v>11370</v>
      </c>
      <c r="I2" s="1">
        <f>Austria!I$21</f>
        <v>33584</v>
      </c>
      <c r="J2" s="1">
        <f>Austria!J$21</f>
        <v>5029</v>
      </c>
      <c r="K2" s="1">
        <f>Austria!K$21</f>
        <v>3767</v>
      </c>
      <c r="L2" s="1">
        <f>Austria!L$21</f>
        <v>29928</v>
      </c>
      <c r="M2" s="1">
        <f>Austria!M$21</f>
        <v>22144</v>
      </c>
      <c r="N2" s="1">
        <f>Austria!N$21</f>
        <v>32254</v>
      </c>
      <c r="O2" s="1">
        <f>Austria!O$21</f>
        <v>16263</v>
      </c>
      <c r="P2" s="1">
        <f>Austria!P$21</f>
        <v>24449</v>
      </c>
      <c r="Q2" s="1">
        <f>Austria!Q$21</f>
        <v>19336</v>
      </c>
      <c r="R2" s="1">
        <f>Austria!R$21</f>
        <v>24137</v>
      </c>
      <c r="S2" s="1">
        <f>Austria!S$21</f>
        <v>32190</v>
      </c>
      <c r="T2" s="1">
        <f>Austria!T$21</f>
        <v>13737</v>
      </c>
      <c r="U2" s="28">
        <f>Austria!U$21</f>
        <v>15849</v>
      </c>
      <c r="W2" s="3"/>
    </row>
    <row r="3" spans="1:24" x14ac:dyDescent="0.25">
      <c r="A3" s="20" t="s">
        <v>0</v>
      </c>
      <c r="B3" s="26">
        <f t="shared" ref="B3:B16" si="0">IFERROR(((E3/F3)-1), "")</f>
        <v>-0.76510084139143542</v>
      </c>
      <c r="C3" s="45">
        <f>E3-'[1]Europe - country'!E3</f>
        <v>-9683.9852634684012</v>
      </c>
      <c r="D3" s="1">
        <f>F3-'[1]Europe - country'!F3</f>
        <v>-18342</v>
      </c>
      <c r="E3" s="123">
        <f>Belgium!E$10</f>
        <v>9352.51</v>
      </c>
      <c r="F3" s="1">
        <f>Belgium!F$10</f>
        <v>39815</v>
      </c>
      <c r="G3" s="1">
        <f>Belgium!G$10</f>
        <v>16318</v>
      </c>
      <c r="H3" s="1">
        <f>Belgium!H$10</f>
        <v>23513</v>
      </c>
      <c r="I3" s="1">
        <f>Belgium!I$10</f>
        <v>25659</v>
      </c>
      <c r="J3" s="1">
        <f>Belgium!J$10</f>
        <v>642</v>
      </c>
      <c r="K3" s="1">
        <f>Belgium!K$10</f>
        <v>7720</v>
      </c>
      <c r="L3" s="1">
        <f>Belgium!L$10</f>
        <v>18167</v>
      </c>
      <c r="M3" s="1">
        <f>Belgium!M$10</f>
        <v>33002</v>
      </c>
      <c r="N3" s="1">
        <f>Belgium!N$10</f>
        <v>12489</v>
      </c>
      <c r="O3" s="1">
        <f>Belgium!O$10</f>
        <v>4437</v>
      </c>
      <c r="P3" s="1">
        <f>Belgium!P$10</f>
        <v>8350</v>
      </c>
      <c r="Q3" s="1">
        <f>Belgium!Q$10</f>
        <v>23499</v>
      </c>
      <c r="R3" s="1">
        <f>Belgium!R$10</f>
        <v>47868</v>
      </c>
      <c r="S3" s="1">
        <f>Belgium!S$10</f>
        <v>74000</v>
      </c>
      <c r="T3" s="1">
        <f>Belgium!T$10</f>
        <v>89500</v>
      </c>
      <c r="U3" s="28">
        <f>Belgium!U$10</f>
        <v>47500</v>
      </c>
    </row>
    <row r="4" spans="1:24" x14ac:dyDescent="0.25">
      <c r="A4" s="20" t="s">
        <v>31</v>
      </c>
      <c r="B4" s="26">
        <f t="shared" si="0"/>
        <v>-1</v>
      </c>
      <c r="C4" s="45">
        <f>E4-'[1]Europe - country'!E4</f>
        <v>-6639</v>
      </c>
      <c r="D4" s="1">
        <f>F4-'[1]Europe - country'!F4</f>
        <v>-5000</v>
      </c>
      <c r="E4" s="123">
        <f>'Czech Republic'!E$12</f>
        <v>0</v>
      </c>
      <c r="F4" s="1">
        <f>'Czech Republic'!F$12</f>
        <v>2800</v>
      </c>
      <c r="G4" s="1">
        <f>'Czech Republic'!G$12</f>
        <v>0</v>
      </c>
      <c r="H4" s="1">
        <f>'Czech Republic'!H$12</f>
        <v>0</v>
      </c>
      <c r="I4" s="1">
        <f>'Czech Republic'!I$12</f>
        <v>5529</v>
      </c>
      <c r="J4" s="1">
        <f>'Czech Republic'!J$12</f>
        <v>0</v>
      </c>
      <c r="K4" s="1">
        <f>'Czech Republic'!K$12</f>
        <v>0</v>
      </c>
      <c r="L4" s="1">
        <f>'Czech Republic'!L$12</f>
        <v>0</v>
      </c>
      <c r="M4" s="1">
        <f>'Czech Republic'!M$12</f>
        <v>0</v>
      </c>
      <c r="N4" s="1">
        <f>'Czech Republic'!N$12</f>
        <v>0</v>
      </c>
      <c r="O4" s="1">
        <f>'Czech Republic'!O$12</f>
        <v>0</v>
      </c>
      <c r="P4" s="1">
        <f>'Czech Republic'!P$12</f>
        <v>0</v>
      </c>
      <c r="Q4" s="1">
        <f>'Czech Republic'!Q$12</f>
        <v>0</v>
      </c>
      <c r="R4" s="1">
        <f>'Czech Republic'!R$12</f>
        <v>0</v>
      </c>
      <c r="S4" s="1">
        <f>'Czech Republic'!S$12</f>
        <v>0</v>
      </c>
      <c r="T4" s="1">
        <f>'Czech Republic'!T$12</f>
        <v>0</v>
      </c>
      <c r="U4" s="28">
        <f>'Czech Republic'!U$12</f>
        <v>0</v>
      </c>
      <c r="W4" s="3"/>
    </row>
    <row r="5" spans="1:24" x14ac:dyDescent="0.25">
      <c r="A5" s="20" t="s">
        <v>41</v>
      </c>
      <c r="B5" s="26">
        <f t="shared" si="0"/>
        <v>-1</v>
      </c>
      <c r="C5" s="45">
        <f>E5-'[1]Europe - country'!E5</f>
        <v>-166</v>
      </c>
      <c r="D5" s="1">
        <f>F5-'[1]Europe - country'!F5</f>
        <v>-468</v>
      </c>
      <c r="E5" s="123">
        <f>Denmark!E$20</f>
        <v>0</v>
      </c>
      <c r="F5" s="1">
        <f>Denmark!F$20</f>
        <v>460</v>
      </c>
      <c r="G5" s="1">
        <f>Denmark!G$20</f>
        <v>0</v>
      </c>
      <c r="H5" s="1">
        <f>Denmark!H$20</f>
        <v>0</v>
      </c>
      <c r="I5" s="1">
        <f>Denmark!I$20</f>
        <v>660</v>
      </c>
      <c r="J5" s="1">
        <f>Denmark!J$20</f>
        <v>0</v>
      </c>
      <c r="K5" s="1">
        <f>Denmark!K$20</f>
        <v>0</v>
      </c>
      <c r="L5" s="1">
        <f>Denmark!L$20</f>
        <v>178</v>
      </c>
      <c r="M5" s="1">
        <f>Denmark!M$20</f>
        <v>0</v>
      </c>
      <c r="N5" s="1">
        <f>Denmark!N$20</f>
        <v>0</v>
      </c>
      <c r="O5" s="1">
        <f>Denmark!O$20</f>
        <v>0</v>
      </c>
      <c r="P5" s="1">
        <f>Denmark!P$20</f>
        <v>0</v>
      </c>
      <c r="Q5" s="1">
        <f>Denmark!Q$20</f>
        <v>0</v>
      </c>
      <c r="R5" s="1">
        <f>Denmark!R$20</f>
        <v>0</v>
      </c>
      <c r="S5" s="1">
        <f>Denmark!S$20</f>
        <v>0</v>
      </c>
      <c r="T5" s="1">
        <f>Denmark!T$20</f>
        <v>0</v>
      </c>
      <c r="U5" s="28">
        <f>Denmark!U$20</f>
        <v>0</v>
      </c>
      <c r="W5" s="3"/>
    </row>
    <row r="6" spans="1:24" ht="14.4" x14ac:dyDescent="0.3">
      <c r="A6" s="39" t="s">
        <v>134</v>
      </c>
      <c r="B6" s="26">
        <f t="shared" si="0"/>
        <v>-0.50703917930808684</v>
      </c>
      <c r="C6" s="45">
        <f>E6-'[1]Europe - country'!E6</f>
        <v>-52703</v>
      </c>
      <c r="D6" s="1">
        <f>F6-'[1]Europe - country'!F6</f>
        <v>-51416</v>
      </c>
      <c r="E6" s="123">
        <f>France!E$26</f>
        <v>40653</v>
      </c>
      <c r="F6" s="1">
        <f>France!F$26</f>
        <v>82467</v>
      </c>
      <c r="G6" s="1">
        <f>France!G$26</f>
        <v>54730</v>
      </c>
      <c r="H6" s="1">
        <f>France!H$26</f>
        <v>87374</v>
      </c>
      <c r="I6" s="1">
        <f>France!I$26</f>
        <v>69234</v>
      </c>
      <c r="J6" s="1">
        <f>France!J$26</f>
        <v>37794</v>
      </c>
      <c r="K6" s="37">
        <f>France!K$26</f>
        <v>80829</v>
      </c>
      <c r="L6" s="37">
        <f>France!L$26</f>
        <v>55607</v>
      </c>
      <c r="M6" s="37">
        <f>France!M$26</f>
        <v>52420</v>
      </c>
      <c r="N6" s="37">
        <f>France!N$26</f>
        <v>93988</v>
      </c>
      <c r="O6" s="37">
        <f>France!O$26</f>
        <v>12048</v>
      </c>
      <c r="P6" s="37">
        <f>France!P$26</f>
        <v>50464</v>
      </c>
      <c r="Q6" s="37">
        <f>France!Q$26</f>
        <v>44534</v>
      </c>
      <c r="R6" s="37">
        <f>France!R$26</f>
        <v>41995</v>
      </c>
      <c r="S6" s="93"/>
      <c r="T6" s="93"/>
      <c r="U6" s="71"/>
      <c r="W6" s="3"/>
    </row>
    <row r="7" spans="1:24" x14ac:dyDescent="0.25">
      <c r="A7" s="20" t="s">
        <v>28</v>
      </c>
      <c r="B7" s="26">
        <f t="shared" si="0"/>
        <v>-0.45530320096663868</v>
      </c>
      <c r="C7" s="45">
        <f>E7-'[1]Europe - country'!E7</f>
        <v>-34569</v>
      </c>
      <c r="D7" s="1">
        <f>F7-'[1]Europe - country'!F7</f>
        <v>-36481</v>
      </c>
      <c r="E7" s="123">
        <f>Germany!E$21</f>
        <v>26597</v>
      </c>
      <c r="F7" s="1">
        <f>Germany!F$21</f>
        <v>48829</v>
      </c>
      <c r="G7" s="1">
        <f>Germany!G$21</f>
        <v>33212</v>
      </c>
      <c r="H7" s="1">
        <f>Germany!H$21</f>
        <v>19379</v>
      </c>
      <c r="I7" s="1">
        <f>Germany!I$21</f>
        <v>59280</v>
      </c>
      <c r="J7" s="1">
        <f>Germany!J$21</f>
        <v>10472</v>
      </c>
      <c r="K7" s="1">
        <f>Germany!K$21</f>
        <v>46084</v>
      </c>
      <c r="L7" s="1">
        <f>Germany!L$21</f>
        <v>40557</v>
      </c>
      <c r="M7" s="1">
        <f>Germany!M$21</f>
        <v>34582</v>
      </c>
      <c r="N7" s="1">
        <f>Germany!N$21</f>
        <v>36681</v>
      </c>
      <c r="O7" s="1">
        <f>Germany!O$21</f>
        <v>25181</v>
      </c>
      <c r="P7" s="1">
        <f>Germany!P$21</f>
        <v>21197</v>
      </c>
      <c r="Q7" s="1">
        <f>Germany!Q$21</f>
        <v>11889</v>
      </c>
      <c r="R7" s="1">
        <f>Germany!R$21</f>
        <v>27497</v>
      </c>
      <c r="S7" s="1">
        <f>Germany!S$21</f>
        <v>29677</v>
      </c>
      <c r="T7" s="1">
        <f>Germany!T$21</f>
        <v>5975</v>
      </c>
      <c r="U7" s="28">
        <f>Germany!U$21</f>
        <v>15427</v>
      </c>
      <c r="W7" s="3"/>
    </row>
    <row r="8" spans="1:24" x14ac:dyDescent="0.25">
      <c r="A8" s="20" t="s">
        <v>16</v>
      </c>
      <c r="B8" s="26">
        <f t="shared" si="0"/>
        <v>-0.35058732543709059</v>
      </c>
      <c r="C8" s="45">
        <f>E8-'[1]Europe - country'!E8</f>
        <v>-102134.09100000003</v>
      </c>
      <c r="D8" s="1">
        <f>F8-'[1]Europe - country'!F8</f>
        <v>-111157.60206230718</v>
      </c>
      <c r="E8" s="123">
        <f>Italy!E$20</f>
        <v>97498.914000000004</v>
      </c>
      <c r="F8" s="1">
        <f>Italy!F$20</f>
        <v>150133.98693769283</v>
      </c>
      <c r="G8" s="1">
        <f>Italy!G$20</f>
        <v>143460.91900000002</v>
      </c>
      <c r="H8" s="1">
        <f>Italy!H$20</f>
        <v>116216</v>
      </c>
      <c r="I8" s="1">
        <f>Italy!I$20</f>
        <v>194426.6</v>
      </c>
      <c r="J8" s="1">
        <f>Italy!J$20</f>
        <v>23531.3</v>
      </c>
      <c r="K8" s="1">
        <f>Italy!K$20</f>
        <v>185629</v>
      </c>
      <c r="L8" s="1">
        <f>Italy!L$20</f>
        <v>147342.10000000003</v>
      </c>
      <c r="M8" s="1">
        <f>Italy!M$20</f>
        <v>137979</v>
      </c>
      <c r="N8" s="1">
        <f>Italy!N$20</f>
        <v>135365</v>
      </c>
      <c r="O8" s="1">
        <f>Italy!O$20</f>
        <v>65909</v>
      </c>
      <c r="P8" s="1">
        <f>Italy!P$20</f>
        <v>111938</v>
      </c>
      <c r="Q8" s="1">
        <f>Italy!Q$20</f>
        <v>93063</v>
      </c>
      <c r="R8" s="1">
        <f>Italy!R$20</f>
        <v>94860</v>
      </c>
      <c r="S8" s="1">
        <f>Italy!S$20</f>
        <v>122099</v>
      </c>
      <c r="T8" s="1">
        <f>Italy!T$20</f>
        <v>60218</v>
      </c>
      <c r="U8" s="28">
        <f>Italy!U$20</f>
        <v>62087</v>
      </c>
    </row>
    <row r="9" spans="1:24" x14ac:dyDescent="0.25">
      <c r="A9" s="39" t="s">
        <v>32</v>
      </c>
      <c r="B9" s="26">
        <f t="shared" si="0"/>
        <v>-0.25531914893617025</v>
      </c>
      <c r="C9" s="45">
        <f>E9-'[1]Europe - country'!E9</f>
        <v>-107000</v>
      </c>
      <c r="D9" s="1">
        <f>F9-'[1]Europe - country'!F9</f>
        <v>-111000</v>
      </c>
      <c r="E9" s="123">
        <f>Poland!E$18</f>
        <v>70000</v>
      </c>
      <c r="F9" s="1">
        <f>Poland!F$18</f>
        <v>94000</v>
      </c>
      <c r="G9" s="1">
        <f>Poland!G$18</f>
        <v>133000</v>
      </c>
      <c r="H9" s="1">
        <f>Poland!H$18</f>
        <v>11000</v>
      </c>
      <c r="I9" s="1">
        <f>Poland!I$18</f>
        <v>104000</v>
      </c>
      <c r="J9" s="1">
        <f>Poland!J$18</f>
        <v>46000</v>
      </c>
      <c r="K9" s="37">
        <f>Poland!K$18</f>
        <v>57000</v>
      </c>
      <c r="L9" s="37">
        <f>Poland!L$18</f>
        <v>59000</v>
      </c>
      <c r="M9" s="37">
        <f>Poland!M$18</f>
        <v>30000</v>
      </c>
      <c r="N9" s="37">
        <f>Poland!N$18</f>
        <v>37000</v>
      </c>
      <c r="O9" s="37">
        <f>Poland!O$18</f>
        <v>14000</v>
      </c>
      <c r="P9" s="37">
        <f>Poland!P$18</f>
        <v>11000</v>
      </c>
      <c r="Q9" s="37">
        <f>Poland!Q$18</f>
        <v>0</v>
      </c>
      <c r="R9" s="37">
        <f>Poland!R$18</f>
        <v>25000</v>
      </c>
      <c r="S9" s="37">
        <f>Poland!S$18</f>
        <v>5000</v>
      </c>
      <c r="T9" s="37">
        <f>Poland!T$18</f>
        <v>0</v>
      </c>
      <c r="U9" s="59">
        <f>Poland!U$18</f>
        <v>0</v>
      </c>
      <c r="W9" s="3"/>
    </row>
    <row r="10" spans="1:24" hidden="1" x14ac:dyDescent="0.25">
      <c r="A10" s="20" t="s">
        <v>146</v>
      </c>
      <c r="B10" s="26" t="str">
        <f t="shared" si="0"/>
        <v/>
      </c>
      <c r="C10" s="45">
        <f>E10-'[1]Europe - country'!E10</f>
        <v>0</v>
      </c>
      <c r="D10" s="1">
        <f>F10-'[1]Europe - country'!F10</f>
        <v>0</v>
      </c>
      <c r="E10" s="123">
        <f>Portugal!E$17</f>
        <v>0</v>
      </c>
      <c r="F10" s="1">
        <f>Portugal!F$17</f>
        <v>0</v>
      </c>
      <c r="G10" s="1">
        <f>Portugal!G$17</f>
        <v>0</v>
      </c>
      <c r="H10" s="1">
        <f>Portugal!H$17</f>
        <v>0</v>
      </c>
      <c r="I10" s="1">
        <f>Portugal!I$17</f>
        <v>0</v>
      </c>
      <c r="J10" s="1">
        <f>Portugal!J$17</f>
        <v>0</v>
      </c>
      <c r="K10" s="1">
        <f>Portugal!K$17</f>
        <v>0</v>
      </c>
      <c r="L10" s="103">
        <f>Portugal!L$17</f>
        <v>0</v>
      </c>
      <c r="M10" s="103"/>
      <c r="N10" s="103"/>
      <c r="O10" s="103"/>
      <c r="P10" s="103"/>
      <c r="Q10" s="103"/>
      <c r="R10" s="103"/>
      <c r="S10" s="103"/>
      <c r="T10" s="103"/>
      <c r="U10" s="104"/>
      <c r="W10" s="3"/>
    </row>
    <row r="11" spans="1:24" hidden="1" x14ac:dyDescent="0.25">
      <c r="A11" s="20" t="s">
        <v>166</v>
      </c>
      <c r="B11" s="26" t="str">
        <f t="shared" si="0"/>
        <v/>
      </c>
      <c r="C11" s="45">
        <f>E11-'[1]Europe - country'!E11</f>
        <v>0</v>
      </c>
      <c r="D11" s="1">
        <f>F11-'[1]Europe - country'!F11</f>
        <v>0</v>
      </c>
      <c r="E11" s="1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8"/>
      <c r="X11" s="3"/>
    </row>
    <row r="12" spans="1:24" x14ac:dyDescent="0.25">
      <c r="A12" s="20" t="s">
        <v>38</v>
      </c>
      <c r="B12" s="26">
        <f t="shared" si="0"/>
        <v>-0.54203092293891042</v>
      </c>
      <c r="C12" s="45">
        <f>E12-'[1]Europe - country'!E12</f>
        <v>-16860.27317667639</v>
      </c>
      <c r="D12" s="1">
        <f>F12-'[1]Europe - country'!F12</f>
        <v>-24763.004033469188</v>
      </c>
      <c r="E12" s="123">
        <f>Spain!E$8</f>
        <v>26036</v>
      </c>
      <c r="F12" s="1">
        <f>Spain!F$8</f>
        <v>56851</v>
      </c>
      <c r="G12" s="1">
        <f>Spain!G$8</f>
        <v>27662.099248421866</v>
      </c>
      <c r="H12" s="1">
        <f>Spain!H$8</f>
        <v>43402.888377588053</v>
      </c>
      <c r="I12" s="1">
        <f>Spain!I$8</f>
        <v>32988</v>
      </c>
      <c r="J12" s="1">
        <f>Spain!J$8</f>
        <v>15979</v>
      </c>
      <c r="K12" s="1">
        <f>Spain!K$8</f>
        <v>44398</v>
      </c>
      <c r="L12" s="1">
        <f>Spain!L$8</f>
        <v>17542</v>
      </c>
      <c r="M12" s="1">
        <f>Spain!M$8</f>
        <v>20107.58925449631</v>
      </c>
      <c r="N12" s="1">
        <f>Spain!N$8</f>
        <v>25260.365732307975</v>
      </c>
      <c r="O12" s="1">
        <f>Spain!O$8</f>
        <v>4822.1523704446481</v>
      </c>
      <c r="P12" s="1">
        <f>Spain!P$8</f>
        <v>21580</v>
      </c>
      <c r="Q12" s="1">
        <f>Spain!Q$8</f>
        <v>8715.8731073247054</v>
      </c>
      <c r="R12" s="1">
        <f>Spain!R$8</f>
        <v>11274.248316860951</v>
      </c>
      <c r="S12" s="1">
        <f>Spain!S$8</f>
        <v>29157</v>
      </c>
      <c r="T12" s="1">
        <f>Spain!T$8</f>
        <v>45862</v>
      </c>
      <c r="U12" s="28">
        <f>Spain!U$8</f>
        <v>40135</v>
      </c>
      <c r="W12" s="3"/>
    </row>
    <row r="13" spans="1:24" x14ac:dyDescent="0.25">
      <c r="A13" s="20" t="s">
        <v>61</v>
      </c>
      <c r="B13" s="26">
        <f t="shared" si="0"/>
        <v>-0.61674222797927469</v>
      </c>
      <c r="C13" s="45">
        <f>E13-'[1]Europe - country'!E13</f>
        <v>-5347</v>
      </c>
      <c r="D13" s="1">
        <f>F13-'[1]Europe - country'!F13</f>
        <v>-6278</v>
      </c>
      <c r="E13" s="123">
        <f>Switzerland!E$19</f>
        <v>4734</v>
      </c>
      <c r="F13" s="1">
        <f>Switzerland!F$19</f>
        <v>12352</v>
      </c>
      <c r="G13" s="1">
        <f>Switzerland!G$19</f>
        <v>9655</v>
      </c>
      <c r="H13" s="1">
        <f>Switzerland!H$19</f>
        <v>6295</v>
      </c>
      <c r="I13" s="1">
        <f>Switzerland!I$19</f>
        <v>12583</v>
      </c>
      <c r="J13" s="1">
        <f>Switzerland!J$19</f>
        <v>1380</v>
      </c>
      <c r="K13" s="1">
        <f>Switzerland!K$19</f>
        <v>9115</v>
      </c>
      <c r="L13" s="1">
        <f>Switzerland!L$19</f>
        <v>6594</v>
      </c>
      <c r="M13" s="1">
        <f>Switzerland!M$19</f>
        <v>8320</v>
      </c>
      <c r="N13" s="1">
        <f>Switzerland!N$19</f>
        <v>9599</v>
      </c>
      <c r="O13" s="1">
        <f>Switzerland!O$19</f>
        <v>6224</v>
      </c>
      <c r="P13" s="1">
        <f>Switzerland!P$19</f>
        <v>9402</v>
      </c>
      <c r="Q13" s="1">
        <f>Switzerland!Q$19</f>
        <v>9646</v>
      </c>
      <c r="R13" s="1">
        <f>Switzerland!R$19</f>
        <v>9327</v>
      </c>
      <c r="S13" s="1">
        <f>Switzerland!S$19</f>
        <v>8272</v>
      </c>
      <c r="T13" s="1">
        <f>Switzerland!T$19</f>
        <v>5979</v>
      </c>
      <c r="U13" s="28">
        <f>Switzerland!U$19</f>
        <v>9898</v>
      </c>
      <c r="W13" s="3"/>
    </row>
    <row r="14" spans="1:24" x14ac:dyDescent="0.25">
      <c r="A14" s="20" t="s">
        <v>1</v>
      </c>
      <c r="B14" s="26">
        <f t="shared" si="0"/>
        <v>-0.17313552526062548</v>
      </c>
      <c r="C14" s="45">
        <f>E14-'[1]Europe - country'!E14</f>
        <v>-15166</v>
      </c>
      <c r="D14" s="1">
        <f>F14-'[1]Europe - country'!F14</f>
        <v>-11587</v>
      </c>
      <c r="E14" s="123">
        <f>Netherlands!E$8</f>
        <v>20622</v>
      </c>
      <c r="F14" s="1">
        <f>Netherlands!F$8</f>
        <v>24940</v>
      </c>
      <c r="G14" s="1">
        <f>Netherlands!G$8</f>
        <v>13881</v>
      </c>
      <c r="H14" s="1">
        <f>Netherlands!H$8</f>
        <v>16808</v>
      </c>
      <c r="I14" s="1">
        <f>Netherlands!I$8</f>
        <v>18515</v>
      </c>
      <c r="J14" s="1">
        <f>Netherlands!J$8</f>
        <v>8564</v>
      </c>
      <c r="K14" s="1">
        <f>Netherlands!K$8</f>
        <v>34900</v>
      </c>
      <c r="L14" s="1">
        <f>Netherlands!L$8</f>
        <v>29545</v>
      </c>
      <c r="M14" s="1">
        <f>Netherlands!M$8</f>
        <v>31322</v>
      </c>
      <c r="N14" s="1">
        <f>Netherlands!N$8</f>
        <v>24100</v>
      </c>
      <c r="O14" s="1">
        <f>Netherlands!O$8</f>
        <v>15000</v>
      </c>
      <c r="P14" s="1">
        <f>Netherlands!P$8</f>
        <v>26000</v>
      </c>
      <c r="Q14" s="1">
        <f>Netherlands!Q$8</f>
        <v>0</v>
      </c>
      <c r="R14" s="1">
        <f>Netherlands!R$8</f>
        <v>0</v>
      </c>
      <c r="S14" s="1">
        <f>Netherlands!S$8</f>
        <v>0</v>
      </c>
      <c r="T14" s="1">
        <f>Netherlands!T$8</f>
        <v>0</v>
      </c>
      <c r="U14" s="28">
        <f>Netherlands!U$8</f>
        <v>0</v>
      </c>
    </row>
    <row r="15" spans="1:24" ht="13.8" thickBot="1" x14ac:dyDescent="0.3">
      <c r="A15" s="29" t="s">
        <v>36</v>
      </c>
      <c r="B15" s="27">
        <f t="shared" si="0"/>
        <v>6.4332965821389196</v>
      </c>
      <c r="C15" s="46">
        <f>E15-'[1]Europe - country'!E15</f>
        <v>-9595</v>
      </c>
      <c r="D15" s="10">
        <f>F15-'[1]Europe - country'!F15</f>
        <v>-8301</v>
      </c>
      <c r="E15" s="124">
        <f>UK!E$12</f>
        <v>20226</v>
      </c>
      <c r="F15" s="10">
        <f>UK!F$12</f>
        <v>2721</v>
      </c>
      <c r="G15" s="10">
        <f>UK!G$12</f>
        <v>4833</v>
      </c>
      <c r="H15" s="10">
        <f>UK!H$12</f>
        <v>4443</v>
      </c>
      <c r="I15" s="10">
        <f>UK!I$12</f>
        <v>4584</v>
      </c>
      <c r="J15" s="10">
        <f>UK!J$12</f>
        <v>3500</v>
      </c>
      <c r="K15" s="10">
        <f>UK!K$12</f>
        <v>0</v>
      </c>
      <c r="L15" s="10">
        <f>UK!L$12</f>
        <v>2180</v>
      </c>
      <c r="M15" s="10">
        <f>UK!M$12</f>
        <v>7000</v>
      </c>
      <c r="N15" s="10">
        <f>UK!N$12</f>
        <v>10200</v>
      </c>
      <c r="O15" s="10">
        <f>UK!O$12</f>
        <v>2000</v>
      </c>
      <c r="P15" s="10">
        <f>UK!P$12</f>
        <v>2000</v>
      </c>
      <c r="Q15" s="10">
        <f>UK!Q$12</f>
        <v>4000</v>
      </c>
      <c r="R15" s="10">
        <f>UK!R$12</f>
        <v>6000</v>
      </c>
      <c r="S15" s="10">
        <f>UK!S$12</f>
        <v>11000</v>
      </c>
      <c r="T15" s="10">
        <f>UK!T$12</f>
        <v>0</v>
      </c>
      <c r="U15" s="30">
        <f>UK!U$12</f>
        <v>5000</v>
      </c>
    </row>
    <row r="16" spans="1:24" ht="13.8" thickBot="1" x14ac:dyDescent="0.3">
      <c r="A16" s="31" t="s">
        <v>23</v>
      </c>
      <c r="B16" s="32">
        <f t="shared" si="0"/>
        <v>-0.36625607757556655</v>
      </c>
      <c r="C16" s="47">
        <f>E16-'[1]Europe - country'!E16</f>
        <v>-373791.08822999534</v>
      </c>
      <c r="D16" s="33">
        <f>F16-'[1]Europe - country'!F16</f>
        <v>-395987.25061550783</v>
      </c>
      <c r="E16" s="121">
        <f>SUM(E2:E15)</f>
        <v>338421.32342907332</v>
      </c>
      <c r="F16" s="33">
        <f>SUM(F2:F15)</f>
        <v>534003.26449588337</v>
      </c>
      <c r="G16" s="33">
        <f>SUM(G2:G15)</f>
        <v>459631.26824842184</v>
      </c>
      <c r="H16" s="33">
        <f>SUM(H2:H15)</f>
        <v>339800.88837758807</v>
      </c>
      <c r="I16" s="33">
        <f>SUM(I2:I15)</f>
        <v>561042.6</v>
      </c>
      <c r="J16" s="33">
        <f t="shared" ref="J16:O16" si="1">SUM(J2:J15)</f>
        <v>152891.29999999999</v>
      </c>
      <c r="K16" s="33">
        <f t="shared" si="1"/>
        <v>469442</v>
      </c>
      <c r="L16" s="33">
        <f t="shared" si="1"/>
        <v>406640.10000000003</v>
      </c>
      <c r="M16" s="33">
        <f t="shared" si="1"/>
        <v>376876.58925449633</v>
      </c>
      <c r="N16" s="33">
        <f t="shared" si="1"/>
        <v>416936.36573230795</v>
      </c>
      <c r="O16" s="33">
        <f t="shared" si="1"/>
        <v>165884.15237044464</v>
      </c>
      <c r="P16" s="33">
        <f t="shared" ref="P16:U16" si="2">SUM(P2:P15)</f>
        <v>286380</v>
      </c>
      <c r="Q16" s="33">
        <f t="shared" si="2"/>
        <v>214682.8731073247</v>
      </c>
      <c r="R16" s="33">
        <f t="shared" si="2"/>
        <v>287958.24831686093</v>
      </c>
      <c r="S16" s="33">
        <f t="shared" si="2"/>
        <v>311395</v>
      </c>
      <c r="T16" s="33">
        <f t="shared" si="2"/>
        <v>221271</v>
      </c>
      <c r="U16" s="34">
        <f t="shared" si="2"/>
        <v>195896</v>
      </c>
    </row>
    <row r="17" spans="1:24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T17" s="1"/>
      <c r="U17" s="1"/>
    </row>
    <row r="18" spans="1:24" ht="13.8" thickBot="1" x14ac:dyDescent="0.3">
      <c r="B18" s="35"/>
      <c r="C18" s="35"/>
      <c r="D18" s="35"/>
      <c r="E18" s="35"/>
      <c r="F18" s="35"/>
      <c r="G18" s="35"/>
      <c r="H18" s="35"/>
      <c r="I18" s="35"/>
      <c r="J18" s="35"/>
      <c r="K18" s="35"/>
      <c r="T18" s="1"/>
      <c r="U18" s="1"/>
    </row>
    <row r="19" spans="1:24" ht="13.8" thickBot="1" x14ac:dyDescent="0.3">
      <c r="A19" s="23" t="s">
        <v>25</v>
      </c>
      <c r="B19" s="110" t="s">
        <v>175</v>
      </c>
      <c r="C19" s="111" t="s">
        <v>176</v>
      </c>
      <c r="D19" s="112" t="s">
        <v>167</v>
      </c>
      <c r="E19" s="122">
        <v>45108</v>
      </c>
      <c r="F19" s="105">
        <v>44743</v>
      </c>
      <c r="G19" s="105">
        <v>44378</v>
      </c>
      <c r="H19" s="105">
        <v>44013</v>
      </c>
      <c r="I19" s="105">
        <v>43647</v>
      </c>
      <c r="J19" s="105">
        <v>43282</v>
      </c>
      <c r="K19" s="24">
        <v>42917</v>
      </c>
      <c r="L19" s="24">
        <v>42552</v>
      </c>
      <c r="M19" s="24">
        <v>42186</v>
      </c>
      <c r="N19" s="24">
        <v>41821</v>
      </c>
      <c r="O19" s="24">
        <v>41456</v>
      </c>
      <c r="P19" s="24">
        <v>41091</v>
      </c>
      <c r="Q19" s="24">
        <v>40725</v>
      </c>
      <c r="R19" s="24">
        <v>40360</v>
      </c>
      <c r="S19" s="24">
        <v>39995</v>
      </c>
      <c r="T19" s="24">
        <v>39630</v>
      </c>
      <c r="U19" s="25">
        <v>39264</v>
      </c>
    </row>
    <row r="20" spans="1:24" x14ac:dyDescent="0.25">
      <c r="A20" s="20" t="s">
        <v>0</v>
      </c>
      <c r="B20" s="26">
        <f t="shared" ref="B20:B33" si="3">IFERROR(((E20/F20)-1), "")</f>
        <v>7.4719800747198306E-3</v>
      </c>
      <c r="C20" s="45">
        <f>E20-'[1]Europe - country'!E20</f>
        <v>-4284.365373103712</v>
      </c>
      <c r="D20" s="1">
        <f>F20-'[1]Europe - country'!F20</f>
        <v>-11220</v>
      </c>
      <c r="E20" s="123">
        <f>Belgium!E$20</f>
        <v>809</v>
      </c>
      <c r="F20" s="1">
        <f>Belgium!F$20</f>
        <v>803</v>
      </c>
      <c r="G20" s="1">
        <f>Belgium!G$20</f>
        <v>3300</v>
      </c>
      <c r="H20" s="1">
        <f>Belgium!H$20</f>
        <v>0</v>
      </c>
      <c r="I20" s="1">
        <f>Belgium!I$20</f>
        <v>3127</v>
      </c>
      <c r="J20" s="1">
        <f>Belgium!J$20</f>
        <v>140</v>
      </c>
      <c r="K20" s="1">
        <f>Belgium!K$20</f>
        <v>150</v>
      </c>
      <c r="L20" s="1">
        <f>Belgium!L$20</f>
        <v>522</v>
      </c>
      <c r="M20" s="1">
        <f>Belgium!M$20</f>
        <v>418</v>
      </c>
      <c r="N20" s="1">
        <f>Belgium!N$20</f>
        <v>995</v>
      </c>
      <c r="O20" s="1">
        <f>Belgium!O$20</f>
        <v>595</v>
      </c>
      <c r="P20" s="1">
        <f>Belgium!P$20</f>
        <v>132</v>
      </c>
      <c r="Q20" s="1">
        <f>Belgium!Q$20</f>
        <v>6300</v>
      </c>
      <c r="R20" s="1">
        <f>Belgium!R$20</f>
        <v>3700</v>
      </c>
      <c r="S20" s="1">
        <f>Belgium!S$20</f>
        <v>0</v>
      </c>
      <c r="T20" s="1">
        <f>Belgium!T$20</f>
        <v>41000</v>
      </c>
      <c r="U20" s="28">
        <f>Belgium!U$20</f>
        <v>14900</v>
      </c>
    </row>
    <row r="21" spans="1:24" x14ac:dyDescent="0.25">
      <c r="A21" s="20" t="s">
        <v>31</v>
      </c>
      <c r="B21" s="26" t="str">
        <f t="shared" si="3"/>
        <v/>
      </c>
      <c r="C21" s="45">
        <f>E21-'[1]Europe - country'!E21</f>
        <v>0</v>
      </c>
      <c r="D21" s="1">
        <f>F21-'[1]Europe - country'!F21</f>
        <v>-3</v>
      </c>
      <c r="E21" s="123">
        <f>'Czech Republic'!E$23</f>
        <v>0</v>
      </c>
      <c r="F21" s="1">
        <f>'Czech Republic'!F$23</f>
        <v>0</v>
      </c>
      <c r="G21" s="1">
        <f>'Czech Republic'!G$23</f>
        <v>0</v>
      </c>
      <c r="H21" s="1">
        <f>'Czech Republic'!H$23</f>
        <v>0</v>
      </c>
      <c r="I21" s="1">
        <f>'Czech Republic'!I$23</f>
        <v>0</v>
      </c>
      <c r="J21" s="1">
        <f>'Czech Republic'!J$23</f>
        <v>0</v>
      </c>
      <c r="K21" s="1">
        <f>'Czech Republic'!K$23</f>
        <v>0</v>
      </c>
      <c r="L21" s="1">
        <f>'Czech Republic'!L$23</f>
        <v>0</v>
      </c>
      <c r="M21" s="1">
        <f>'Czech Republic'!M$23</f>
        <v>0</v>
      </c>
      <c r="N21" s="1">
        <f>'Czech Republic'!N$23</f>
        <v>0</v>
      </c>
      <c r="O21" s="1">
        <f>'Czech Republic'!O$23</f>
        <v>0</v>
      </c>
      <c r="P21" s="1">
        <f>'Czech Republic'!P$23</f>
        <v>0</v>
      </c>
      <c r="Q21" s="1">
        <f>'Czech Republic'!Q$23</f>
        <v>0</v>
      </c>
      <c r="R21" s="1">
        <f>'Czech Republic'!R$23</f>
        <v>0</v>
      </c>
      <c r="S21" s="1">
        <f>'Czech Republic'!S$23</f>
        <v>0</v>
      </c>
      <c r="T21" s="1">
        <f>'Czech Republic'!T$23</f>
        <v>0</v>
      </c>
      <c r="U21" s="28">
        <f>'Czech Republic'!U$23</f>
        <v>0</v>
      </c>
    </row>
    <row r="22" spans="1:24" x14ac:dyDescent="0.25">
      <c r="A22" s="20" t="s">
        <v>41</v>
      </c>
      <c r="B22" s="26" t="str">
        <f t="shared" si="3"/>
        <v/>
      </c>
      <c r="C22" s="45">
        <f>E22-'[1]Europe - country'!E22</f>
        <v>0</v>
      </c>
      <c r="D22" s="1">
        <f>F22-'[1]Europe - country'!F22</f>
        <v>0</v>
      </c>
      <c r="E22" s="123">
        <f>Denmark!E$29</f>
        <v>0</v>
      </c>
      <c r="F22" s="1">
        <f>Denmark!F$29</f>
        <v>0</v>
      </c>
      <c r="G22" s="1">
        <f>Denmark!G$29</f>
        <v>0</v>
      </c>
      <c r="H22" s="1">
        <f>Denmark!H$29</f>
        <v>0</v>
      </c>
      <c r="I22" s="1">
        <f>Denmark!I$29</f>
        <v>0</v>
      </c>
      <c r="J22" s="1">
        <f>Denmark!J$29</f>
        <v>0</v>
      </c>
      <c r="K22" s="1">
        <f>Denmark!K$29</f>
        <v>0</v>
      </c>
      <c r="L22" s="1">
        <f>Denmark!L$29</f>
        <v>0</v>
      </c>
      <c r="M22" s="1">
        <f>Denmark!M$29</f>
        <v>0</v>
      </c>
      <c r="N22" s="1">
        <f>Denmark!N$29</f>
        <v>0</v>
      </c>
      <c r="O22" s="1">
        <f>Denmark!O$29</f>
        <v>0</v>
      </c>
      <c r="P22" s="1">
        <f>Denmark!P$29</f>
        <v>0</v>
      </c>
      <c r="Q22" s="1">
        <f>Denmark!Q$29</f>
        <v>0</v>
      </c>
      <c r="R22" s="1">
        <f>Denmark!R$29</f>
        <v>0</v>
      </c>
      <c r="S22" s="1">
        <f>Denmark!S$29</f>
        <v>0</v>
      </c>
      <c r="T22" s="1">
        <f>Denmark!T$29</f>
        <v>0</v>
      </c>
      <c r="U22" s="28">
        <f>Denmark!U$29</f>
        <v>0</v>
      </c>
      <c r="W22" s="3"/>
    </row>
    <row r="23" spans="1:24" x14ac:dyDescent="0.25">
      <c r="A23" s="39" t="s">
        <v>134</v>
      </c>
      <c r="B23" s="26">
        <f t="shared" si="3"/>
        <v>-0.35526315789473684</v>
      </c>
      <c r="C23" s="45">
        <f>E23-'[1]Europe - country'!E23</f>
        <v>-108</v>
      </c>
      <c r="D23" s="1">
        <f>F23-'[1]Europe - country'!F23</f>
        <v>-127</v>
      </c>
      <c r="E23" s="123">
        <f>France!E$38</f>
        <v>98</v>
      </c>
      <c r="F23" s="1">
        <f>France!F$38</f>
        <v>152</v>
      </c>
      <c r="G23" s="1">
        <f>France!G$38</f>
        <v>110</v>
      </c>
      <c r="H23" s="1">
        <f>France!H$38</f>
        <v>75</v>
      </c>
      <c r="I23" s="1">
        <f>France!I$38</f>
        <v>66</v>
      </c>
      <c r="J23" s="1">
        <f>France!J$38</f>
        <v>336</v>
      </c>
      <c r="K23" s="1">
        <f>France!K$38</f>
        <v>85</v>
      </c>
      <c r="L23" s="1">
        <f>France!L$38</f>
        <v>35</v>
      </c>
      <c r="M23" s="1">
        <f>France!M$38</f>
        <v>74</v>
      </c>
      <c r="N23" s="1">
        <f>France!N$38</f>
        <v>734</v>
      </c>
      <c r="O23" s="1">
        <f>France!O$38</f>
        <v>0</v>
      </c>
      <c r="P23" s="1">
        <f>France!P$38</f>
        <v>42</v>
      </c>
      <c r="Q23" s="1">
        <f>France!Q$38</f>
        <v>87</v>
      </c>
      <c r="R23" s="1"/>
      <c r="S23" s="1"/>
      <c r="T23" s="1"/>
      <c r="U23" s="28"/>
    </row>
    <row r="24" spans="1:24" x14ac:dyDescent="0.25">
      <c r="A24" s="20" t="s">
        <v>28</v>
      </c>
      <c r="B24" s="26">
        <f t="shared" si="3"/>
        <v>-1</v>
      </c>
      <c r="C24" s="45">
        <f>E24-'[1]Europe - country'!E24</f>
        <v>-93</v>
      </c>
      <c r="D24" s="1">
        <f>F24-'[1]Europe - country'!F24</f>
        <v>-239</v>
      </c>
      <c r="E24" s="123">
        <f>Germany!E$26</f>
        <v>0</v>
      </c>
      <c r="F24" s="1">
        <f>Germany!F$26</f>
        <v>74</v>
      </c>
      <c r="G24" s="1">
        <f>Germany!G$26</f>
        <v>0</v>
      </c>
      <c r="H24" s="1">
        <f>Germany!H$26</f>
        <v>0</v>
      </c>
      <c r="I24" s="1">
        <f>Germany!I$26</f>
        <v>0</v>
      </c>
      <c r="J24" s="1">
        <f>Germany!J$26</f>
        <v>0</v>
      </c>
      <c r="K24" s="1">
        <f>Germany!K$26</f>
        <v>0</v>
      </c>
      <c r="L24" s="1">
        <f>Germany!L$26</f>
        <v>0</v>
      </c>
      <c r="M24" s="1">
        <f>Germany!M$26</f>
        <v>0</v>
      </c>
      <c r="N24" s="1">
        <f>Germany!N$26</f>
        <v>0</v>
      </c>
      <c r="O24" s="1">
        <f>Germany!O$26</f>
        <v>0</v>
      </c>
      <c r="P24" s="1">
        <f>Germany!P$26</f>
        <v>60</v>
      </c>
      <c r="Q24" s="1">
        <f>Germany!Q$26</f>
        <v>0</v>
      </c>
      <c r="R24" s="1">
        <f>Germany!R$26</f>
        <v>63</v>
      </c>
      <c r="S24" s="1">
        <f>Germany!S$26</f>
        <v>0</v>
      </c>
      <c r="T24" s="1">
        <f>Germany!T$26</f>
        <v>49</v>
      </c>
      <c r="U24" s="28">
        <f>Germany!U$26</f>
        <v>0</v>
      </c>
      <c r="W24" s="3"/>
    </row>
    <row r="25" spans="1:24" x14ac:dyDescent="0.25">
      <c r="A25" s="20" t="s">
        <v>16</v>
      </c>
      <c r="B25" s="26" t="str">
        <f t="shared" si="3"/>
        <v/>
      </c>
      <c r="C25" s="45">
        <f>E25-'[1]Europe - country'!E25</f>
        <v>0</v>
      </c>
      <c r="D25" s="1">
        <f>F25-'[1]Europe - country'!F25</f>
        <v>0</v>
      </c>
      <c r="E25" s="123">
        <f>Italy!E$29</f>
        <v>0</v>
      </c>
      <c r="F25" s="1">
        <f>Italy!F$29</f>
        <v>0</v>
      </c>
      <c r="G25" s="1">
        <f>Italy!G$29</f>
        <v>0</v>
      </c>
      <c r="H25" s="1">
        <f>Italy!H$29</f>
        <v>0</v>
      </c>
      <c r="I25" s="1">
        <f>Italy!I$29</f>
        <v>0</v>
      </c>
      <c r="J25" s="1">
        <f>Italy!J$29</f>
        <v>0</v>
      </c>
      <c r="K25" s="1">
        <f>Italy!K$29</f>
        <v>0</v>
      </c>
      <c r="L25" s="1">
        <f>Italy!L$29</f>
        <v>0</v>
      </c>
      <c r="M25" s="1">
        <f>Italy!M$29</f>
        <v>0</v>
      </c>
      <c r="N25" s="1">
        <f>Italy!N$29</f>
        <v>0</v>
      </c>
      <c r="O25" s="1">
        <f>Italy!O$29</f>
        <v>0</v>
      </c>
      <c r="P25" s="1">
        <f>Italy!P$29</f>
        <v>0</v>
      </c>
      <c r="Q25" s="1">
        <f>Italy!Q$29</f>
        <v>0</v>
      </c>
      <c r="R25" s="1">
        <f>Italy!R$29</f>
        <v>0</v>
      </c>
      <c r="S25" s="1">
        <f>Italy!S$29</f>
        <v>0</v>
      </c>
      <c r="T25" s="1">
        <f>Italy!T$29</f>
        <v>0</v>
      </c>
      <c r="U25" s="28">
        <f>Italy!U$29</f>
        <v>0</v>
      </c>
      <c r="W25" s="3"/>
    </row>
    <row r="26" spans="1:24" x14ac:dyDescent="0.25">
      <c r="A26" s="39" t="s">
        <v>32</v>
      </c>
      <c r="B26" s="26" t="str">
        <f t="shared" si="3"/>
        <v/>
      </c>
      <c r="C26" s="45">
        <f>E26-'[1]Europe - country'!E26</f>
        <v>0</v>
      </c>
      <c r="D26" s="1">
        <f>F26-'[1]Europe - country'!F26</f>
        <v>0</v>
      </c>
      <c r="E26" s="123">
        <f>Poland!E$25</f>
        <v>0</v>
      </c>
      <c r="F26" s="1">
        <f>Poland!F$25</f>
        <v>0</v>
      </c>
      <c r="G26" s="1">
        <f>Poland!G$25</f>
        <v>0</v>
      </c>
      <c r="H26" s="1">
        <f>Poland!H$25</f>
        <v>0</v>
      </c>
      <c r="I26" s="1">
        <f>Poland!I$25</f>
        <v>0</v>
      </c>
      <c r="J26" s="1">
        <f>Poland!J$25</f>
        <v>0</v>
      </c>
      <c r="K26" s="37">
        <f>Poland!K$25</f>
        <v>0</v>
      </c>
      <c r="L26" s="37">
        <f>Poland!L$25</f>
        <v>0</v>
      </c>
      <c r="M26" s="37">
        <f>Poland!M$25</f>
        <v>0</v>
      </c>
      <c r="N26" s="37">
        <f>Poland!N$25</f>
        <v>0</v>
      </c>
      <c r="O26" s="37">
        <f>Poland!O$25</f>
        <v>0</v>
      </c>
      <c r="P26" s="37">
        <f>Poland!P$25</f>
        <v>0</v>
      </c>
      <c r="Q26" s="37">
        <f>Poland!Q$25</f>
        <v>0</v>
      </c>
      <c r="R26" s="37">
        <f>Poland!R$25</f>
        <v>0</v>
      </c>
      <c r="S26" s="37">
        <f>Poland!S$25</f>
        <v>0</v>
      </c>
      <c r="T26" s="37">
        <f>Poland!T$25</f>
        <v>0</v>
      </c>
      <c r="U26" s="59">
        <f>Poland!U$25</f>
        <v>0</v>
      </c>
      <c r="W26" s="3"/>
    </row>
    <row r="27" spans="1:24" x14ac:dyDescent="0.25">
      <c r="A27" s="20" t="s">
        <v>146</v>
      </c>
      <c r="B27" s="26">
        <f t="shared" si="3"/>
        <v>-1</v>
      </c>
      <c r="C27" s="45">
        <f>E27-'[1]Europe - country'!E27</f>
        <v>0</v>
      </c>
      <c r="D27" s="1">
        <f>F27-'[1]Europe - country'!F27</f>
        <v>-11269</v>
      </c>
      <c r="E27" s="123">
        <f>Portugal!E14</f>
        <v>0</v>
      </c>
      <c r="F27" s="1">
        <f>Portugal!F14</f>
        <v>4060</v>
      </c>
      <c r="G27" s="1"/>
      <c r="H27" s="1"/>
      <c r="I27" s="1"/>
      <c r="J27" s="1"/>
      <c r="K27" s="1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W27" s="3"/>
    </row>
    <row r="28" spans="1:24" hidden="1" x14ac:dyDescent="0.25">
      <c r="A28" s="20" t="s">
        <v>166</v>
      </c>
      <c r="B28" s="26" t="str">
        <f t="shared" si="3"/>
        <v/>
      </c>
      <c r="C28" s="45">
        <f>E28-'[1]Europe - country'!E28</f>
        <v>0</v>
      </c>
      <c r="D28" s="1">
        <f>F28-'[1]Europe - country'!F28</f>
        <v>0</v>
      </c>
      <c r="E28" s="1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8"/>
      <c r="X28" s="3"/>
    </row>
    <row r="29" spans="1:24" x14ac:dyDescent="0.25">
      <c r="A29" s="20" t="s">
        <v>38</v>
      </c>
      <c r="B29" s="26">
        <f t="shared" si="3"/>
        <v>-0.76959565101262484</v>
      </c>
      <c r="C29" s="45">
        <f>E29-'[1]Europe - country'!E29</f>
        <v>-3317.9449040887512</v>
      </c>
      <c r="D29" s="1">
        <f>F29-'[1]Europe - country'!F29</f>
        <v>-5130.7606687069274</v>
      </c>
      <c r="E29" s="123">
        <f>Spain!E$17</f>
        <v>1706</v>
      </c>
      <c r="F29" s="1">
        <f>Spain!F$17</f>
        <v>7404.3741253055905</v>
      </c>
      <c r="G29" s="1">
        <f>Spain!G$17</f>
        <v>3171.5913942422317</v>
      </c>
      <c r="H29" s="1">
        <f>Spain!H$17</f>
        <v>2697</v>
      </c>
      <c r="I29" s="1">
        <f>Spain!I$17</f>
        <v>3468</v>
      </c>
      <c r="J29" s="1">
        <f>Spain!J$17</f>
        <v>3272</v>
      </c>
      <c r="K29" s="1">
        <f>Spain!K$17</f>
        <v>1121</v>
      </c>
      <c r="L29" s="1">
        <f>Spain!L$17</f>
        <v>4001</v>
      </c>
      <c r="M29" s="1">
        <f>Spain!M$17</f>
        <v>2456.1191695413067</v>
      </c>
      <c r="N29" s="1">
        <f>Spain!N$17</f>
        <v>2392.4169156402399</v>
      </c>
      <c r="O29" s="1">
        <f>Spain!O$17</f>
        <v>7.6172171839191298</v>
      </c>
      <c r="P29" s="1">
        <f>Spain!P$17</f>
        <v>8036</v>
      </c>
      <c r="Q29" s="1">
        <f>Spain!Q$17</f>
        <v>2756.9684610957456</v>
      </c>
      <c r="R29" s="1">
        <f>Spain!R$17</f>
        <v>3677.0473453867339</v>
      </c>
      <c r="S29" s="1">
        <f>Spain!S$17</f>
        <v>1066</v>
      </c>
      <c r="T29" s="1">
        <f>Spain!T$17</f>
        <v>822</v>
      </c>
      <c r="U29" s="28">
        <f>Spain!U$17</f>
        <v>2724</v>
      </c>
      <c r="W29" s="3"/>
    </row>
    <row r="30" spans="1:24" x14ac:dyDescent="0.25">
      <c r="A30" s="20" t="s">
        <v>61</v>
      </c>
      <c r="B30" s="26" t="str">
        <f t="shared" si="3"/>
        <v/>
      </c>
      <c r="C30" s="45">
        <f>E30-'[1]Europe - country'!E30</f>
        <v>0</v>
      </c>
      <c r="D30" s="1">
        <f>F30-'[1]Europe - country'!F30</f>
        <v>-3</v>
      </c>
      <c r="E30" s="123">
        <f>Switzerland!E$28</f>
        <v>0</v>
      </c>
      <c r="F30" s="1">
        <f>Switzerland!F$28</f>
        <v>0</v>
      </c>
      <c r="G30" s="1">
        <f>Switzerland!G$28</f>
        <v>0</v>
      </c>
      <c r="H30" s="1">
        <f>Switzerland!H$28</f>
        <v>0</v>
      </c>
      <c r="I30" s="1">
        <f>Switzerland!I$28</f>
        <v>0</v>
      </c>
      <c r="J30" s="1">
        <f>Switzerland!J$28</f>
        <v>0</v>
      </c>
      <c r="K30" s="1">
        <f>Switzerland!K$28</f>
        <v>0</v>
      </c>
      <c r="L30" s="1">
        <f>Switzerland!L$28</f>
        <v>0</v>
      </c>
      <c r="M30" s="1">
        <f>Switzerland!M$28</f>
        <v>0</v>
      </c>
      <c r="N30" s="1">
        <f>Switzerland!N$28</f>
        <v>0</v>
      </c>
      <c r="O30" s="1">
        <f>Switzerland!O$28</f>
        <v>0</v>
      </c>
      <c r="P30" s="1">
        <f>Switzerland!P$28</f>
        <v>2</v>
      </c>
      <c r="Q30" s="1">
        <f>Switzerland!Q$28</f>
        <v>0</v>
      </c>
      <c r="R30" s="1">
        <f>Switzerland!R$28</f>
        <v>0</v>
      </c>
      <c r="S30" s="1">
        <f>Switzerland!S$28</f>
        <v>0</v>
      </c>
      <c r="T30" s="1">
        <f>Switzerland!T$28</f>
        <v>0</v>
      </c>
      <c r="U30" s="28">
        <f>Switzerland!U$28</f>
        <v>0</v>
      </c>
      <c r="W30" s="3"/>
    </row>
    <row r="31" spans="1:24" x14ac:dyDescent="0.25">
      <c r="A31" s="20" t="s">
        <v>1</v>
      </c>
      <c r="B31" s="26">
        <f t="shared" si="3"/>
        <v>0.43671054381066354</v>
      </c>
      <c r="C31" s="45">
        <f>E31-'[1]Europe - country'!E31</f>
        <v>-21786</v>
      </c>
      <c r="D31" s="1">
        <f>F31-'[1]Europe - country'!F31</f>
        <v>-17341</v>
      </c>
      <c r="E31" s="123">
        <f>Netherlands!E$15</f>
        <v>21611</v>
      </c>
      <c r="F31" s="1">
        <f>Netherlands!F$15</f>
        <v>15042</v>
      </c>
      <c r="G31" s="1">
        <f>Netherlands!G$15</f>
        <v>15100</v>
      </c>
      <c r="H31" s="1">
        <f>Netherlands!H$15</f>
        <v>11502</v>
      </c>
      <c r="I31" s="1">
        <f>Netherlands!I$15</f>
        <v>15082</v>
      </c>
      <c r="J31" s="1">
        <f>Netherlands!J$15</f>
        <v>10245</v>
      </c>
      <c r="K31" s="1">
        <f>Netherlands!K$15</f>
        <v>18003</v>
      </c>
      <c r="L31" s="1">
        <f>Netherlands!L$15</f>
        <v>11091</v>
      </c>
      <c r="M31" s="1">
        <f>Netherlands!M$15</f>
        <v>9166</v>
      </c>
      <c r="N31" s="1">
        <f>Netherlands!N$15</f>
        <v>5000</v>
      </c>
      <c r="O31" s="1">
        <f>Netherlands!O$15</f>
        <v>1000</v>
      </c>
      <c r="P31" s="1">
        <f>Netherlands!P$15</f>
        <v>5000</v>
      </c>
      <c r="Q31" s="1">
        <f>Netherlands!Q$15</f>
        <v>0</v>
      </c>
      <c r="R31" s="1">
        <f>Netherlands!R$15</f>
        <v>0</v>
      </c>
      <c r="S31" s="1">
        <f>Netherlands!S$15</f>
        <v>0</v>
      </c>
      <c r="T31" s="1">
        <f>Netherlands!T$15</f>
        <v>0</v>
      </c>
      <c r="U31" s="28">
        <f>Netherlands!U$15</f>
        <v>0</v>
      </c>
    </row>
    <row r="32" spans="1:24" ht="13.8" thickBot="1" x14ac:dyDescent="0.3">
      <c r="A32" s="29" t="s">
        <v>36</v>
      </c>
      <c r="B32" s="27" t="str">
        <f t="shared" si="3"/>
        <v/>
      </c>
      <c r="C32" s="46">
        <f>E32-'[1]Europe - country'!E32</f>
        <v>-517</v>
      </c>
      <c r="D32" s="10">
        <f>F32-'[1]Europe - country'!F32</f>
        <v>0</v>
      </c>
      <c r="E32" s="124">
        <f>UK!E$19</f>
        <v>40</v>
      </c>
      <c r="F32" s="10">
        <f>UK!F$19</f>
        <v>0</v>
      </c>
      <c r="G32" s="10">
        <f>UK!G$19</f>
        <v>0</v>
      </c>
      <c r="H32" s="10">
        <f>UK!H$19</f>
        <v>0</v>
      </c>
      <c r="I32" s="10">
        <f>UK!I$19</f>
        <v>0</v>
      </c>
      <c r="J32" s="10">
        <f>UK!J$19</f>
        <v>0</v>
      </c>
      <c r="K32" s="36">
        <f>UK!K$19</f>
        <v>0</v>
      </c>
      <c r="L32" s="36">
        <f>UK!L$19</f>
        <v>0</v>
      </c>
      <c r="M32" s="36">
        <f>UK!M$19</f>
        <v>150</v>
      </c>
      <c r="N32" s="36">
        <f>UK!N$19</f>
        <v>300</v>
      </c>
      <c r="O32" s="36">
        <f>UK!O$19</f>
        <v>100</v>
      </c>
      <c r="P32" s="36">
        <f>UK!P$19</f>
        <v>0</v>
      </c>
      <c r="Q32" s="36">
        <f>UK!Q$19</f>
        <v>200</v>
      </c>
      <c r="R32" s="36">
        <f>UK!R$19</f>
        <v>0</v>
      </c>
      <c r="S32" s="36">
        <f>UK!S$19</f>
        <v>0</v>
      </c>
      <c r="T32" s="36">
        <f>UK!T$19</f>
        <v>0</v>
      </c>
      <c r="U32" s="60">
        <f>UK!U$19</f>
        <v>0</v>
      </c>
      <c r="W32" s="3"/>
    </row>
    <row r="33" spans="1:22" ht="13.8" thickBot="1" x14ac:dyDescent="0.3">
      <c r="A33" s="31" t="s">
        <v>23</v>
      </c>
      <c r="B33" s="32">
        <f t="shared" si="3"/>
        <v>-0.11880623486060171</v>
      </c>
      <c r="C33" s="47">
        <f>E33-'[1]Europe - country'!E33</f>
        <v>-30106.31027719246</v>
      </c>
      <c r="D33" s="33">
        <f>F33-'[1]Europe - country'!F33</f>
        <v>-45332.760668706935</v>
      </c>
      <c r="E33" s="121">
        <f>SUM(E20:E32)</f>
        <v>24264</v>
      </c>
      <c r="F33" s="33">
        <f>SUM(F20:F32)</f>
        <v>27535.374125305592</v>
      </c>
      <c r="G33" s="33">
        <f>SUM(G20:G32)</f>
        <v>21681.591394242234</v>
      </c>
      <c r="H33" s="33">
        <f>SUM(H20:H32)</f>
        <v>14274</v>
      </c>
      <c r="I33" s="33">
        <f>SUM(I20:I32)</f>
        <v>21743</v>
      </c>
      <c r="J33" s="33">
        <f t="shared" ref="J33:O33" si="4">SUM(J20:J32)</f>
        <v>13993</v>
      </c>
      <c r="K33" s="33">
        <f t="shared" si="4"/>
        <v>19359</v>
      </c>
      <c r="L33" s="33">
        <f t="shared" si="4"/>
        <v>15649</v>
      </c>
      <c r="M33" s="33">
        <f t="shared" si="4"/>
        <v>12264.119169541307</v>
      </c>
      <c r="N33" s="33">
        <f t="shared" si="4"/>
        <v>9421.4169156402404</v>
      </c>
      <c r="O33" s="33">
        <f t="shared" si="4"/>
        <v>1702.6172171839191</v>
      </c>
      <c r="P33" s="33">
        <f t="shared" ref="P33:U33" si="5">SUM(P20:P32)</f>
        <v>13272</v>
      </c>
      <c r="Q33" s="33">
        <f t="shared" si="5"/>
        <v>9343.9684610957447</v>
      </c>
      <c r="R33" s="33">
        <f t="shared" si="5"/>
        <v>7440.0473453867344</v>
      </c>
      <c r="S33" s="33">
        <f t="shared" si="5"/>
        <v>1066</v>
      </c>
      <c r="T33" s="33">
        <f t="shared" si="5"/>
        <v>41871</v>
      </c>
      <c r="U33" s="34">
        <f t="shared" si="5"/>
        <v>17624</v>
      </c>
    </row>
    <row r="34" spans="1:22" s="66" customFormat="1" x14ac:dyDescent="0.25">
      <c r="A34" s="134" t="s">
        <v>179</v>
      </c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2" s="66" customFormat="1" x14ac:dyDescent="0.25">
      <c r="A35" s="134" t="s">
        <v>180</v>
      </c>
      <c r="T35" s="135"/>
      <c r="U35" s="135"/>
    </row>
    <row r="36" spans="1:22" x14ac:dyDescent="0.25">
      <c r="A36" s="48"/>
      <c r="T36" s="1"/>
      <c r="U36" s="1"/>
    </row>
    <row r="37" spans="1:22" x14ac:dyDescent="0.25">
      <c r="T37" s="1"/>
      <c r="U37" s="1"/>
    </row>
    <row r="38" spans="1:22" x14ac:dyDescent="0.25">
      <c r="A38" s="66"/>
    </row>
    <row r="39" spans="1:22" ht="25.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</row>
    <row r="40" spans="1:22" x14ac:dyDescent="0.25">
      <c r="F40" s="1"/>
      <c r="G40" s="1"/>
      <c r="T40" s="1"/>
      <c r="U40" s="1"/>
    </row>
    <row r="41" spans="1:22" ht="25.5" customHeight="1" x14ac:dyDescent="0.25">
      <c r="A41" s="16"/>
      <c r="B41" s="16"/>
      <c r="C41" s="16"/>
      <c r="D41" s="16"/>
      <c r="E41" s="16"/>
      <c r="F41" s="17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9"/>
    </row>
    <row r="42" spans="1:22" x14ac:dyDescent="0.25">
      <c r="T42" s="14"/>
      <c r="U42" s="14"/>
      <c r="V42" s="1"/>
    </row>
    <row r="43" spans="1:22" x14ac:dyDescent="0.25">
      <c r="T43" s="14"/>
      <c r="U43" s="14"/>
      <c r="V43" s="1"/>
    </row>
    <row r="44" spans="1:22" x14ac:dyDescent="0.25">
      <c r="T44" s="14"/>
      <c r="U44" s="14"/>
      <c r="V44" s="1"/>
    </row>
    <row r="45" spans="1:22" x14ac:dyDescent="0.25">
      <c r="T45" s="14"/>
      <c r="U45" s="14"/>
      <c r="V45" s="1"/>
    </row>
    <row r="46" spans="1:22" x14ac:dyDescent="0.25">
      <c r="T46" s="14"/>
      <c r="U46" s="14"/>
      <c r="V46" s="1"/>
    </row>
    <row r="47" spans="1:22" x14ac:dyDescent="0.25">
      <c r="T47" s="14"/>
      <c r="U47" s="14"/>
      <c r="V47" s="1"/>
    </row>
    <row r="48" spans="1:22" x14ac:dyDescent="0.25">
      <c r="T48" s="14"/>
      <c r="U48" s="14"/>
      <c r="V48" s="1"/>
    </row>
    <row r="49" spans="1:22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4"/>
      <c r="U49" s="14"/>
      <c r="V49" s="1"/>
    </row>
    <row r="50" spans="1:22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4"/>
      <c r="U50" s="14"/>
      <c r="V50" s="1"/>
    </row>
    <row r="51" spans="1:22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4"/>
      <c r="U51" s="14"/>
      <c r="V51" s="1"/>
    </row>
    <row r="52" spans="1:22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4"/>
      <c r="U52" s="14"/>
      <c r="V52" s="1"/>
    </row>
    <row r="53" spans="1:22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4"/>
      <c r="U53" s="14"/>
      <c r="V53" s="1"/>
    </row>
    <row r="54" spans="1:22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4"/>
      <c r="U54" s="14"/>
      <c r="V54" s="1"/>
    </row>
    <row r="55" spans="1:22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4"/>
      <c r="U55" s="14"/>
      <c r="V55" s="1"/>
    </row>
    <row r="56" spans="1:22" x14ac:dyDescent="0.25">
      <c r="T56" s="14"/>
      <c r="U56" s="14"/>
      <c r="V56" s="1"/>
    </row>
    <row r="57" spans="1:22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4"/>
      <c r="U57" s="14"/>
      <c r="V57" s="2"/>
    </row>
    <row r="58" spans="1:22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4"/>
      <c r="U58" s="14"/>
    </row>
    <row r="59" spans="1:22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4"/>
      <c r="U59" s="14"/>
      <c r="V59" s="1"/>
    </row>
    <row r="60" spans="1:22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4"/>
      <c r="U60" s="14"/>
      <c r="V60" s="1"/>
    </row>
    <row r="61" spans="1:22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4"/>
      <c r="U61" s="14"/>
      <c r="V61" s="1"/>
    </row>
    <row r="62" spans="1:22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4"/>
      <c r="U62" s="14"/>
      <c r="V62" s="1"/>
    </row>
    <row r="63" spans="1:22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4"/>
      <c r="U63" s="14"/>
      <c r="V63" s="1"/>
    </row>
    <row r="64" spans="1:22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4"/>
      <c r="U64" s="14"/>
      <c r="V64" s="2"/>
    </row>
    <row r="65" spans="1:21" ht="26.2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5"/>
      <c r="U65" s="15"/>
    </row>
    <row r="66" spans="1:21" x14ac:dyDescent="0.25">
      <c r="T66" s="1"/>
      <c r="U66" s="1"/>
    </row>
    <row r="67" spans="1:21" x14ac:dyDescent="0.25">
      <c r="T67" s="1"/>
      <c r="U67" s="1"/>
    </row>
    <row r="68" spans="1:21" x14ac:dyDescent="0.25">
      <c r="T68" s="1"/>
      <c r="U68" s="1"/>
    </row>
    <row r="69" spans="1:21" x14ac:dyDescent="0.25">
      <c r="T69" s="11"/>
      <c r="U69" s="11"/>
    </row>
    <row r="70" spans="1:21" x14ac:dyDescent="0.25">
      <c r="T70" s="11"/>
      <c r="U70" s="11"/>
    </row>
    <row r="71" spans="1:21" x14ac:dyDescent="0.25">
      <c r="T71" s="1"/>
      <c r="U71" s="11"/>
    </row>
    <row r="72" spans="1:21" x14ac:dyDescent="0.25">
      <c r="T72" s="1"/>
      <c r="U72" s="1"/>
    </row>
    <row r="73" spans="1:21" x14ac:dyDescent="0.25">
      <c r="T73" s="1"/>
      <c r="U73" s="1"/>
    </row>
    <row r="74" spans="1:21" x14ac:dyDescent="0.25">
      <c r="T74" s="1"/>
      <c r="U74" s="1"/>
    </row>
    <row r="75" spans="1:21" x14ac:dyDescent="0.25">
      <c r="T75" s="1"/>
      <c r="U75" s="1"/>
    </row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"/>
      <c r="U76" s="2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</sheetData>
  <phoneticPr fontId="2" type="noConversion"/>
  <pageMargins left="0.75" right="0.75" top="1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A47"/>
  <sheetViews>
    <sheetView zoomScaleNormal="100" workbookViewId="0"/>
  </sheetViews>
  <sheetFormatPr defaultColWidth="8.77734375" defaultRowHeight="13.2" x14ac:dyDescent="0.25"/>
  <cols>
    <col min="1" max="1" width="24.6640625" customWidth="1"/>
    <col min="2" max="2" width="10.6640625" customWidth="1"/>
    <col min="3" max="10" width="11.44140625" customWidth="1"/>
    <col min="11" max="19" width="10.33203125" customWidth="1"/>
  </cols>
  <sheetData>
    <row r="1" spans="1:20" ht="13.8" thickBot="1" x14ac:dyDescent="0.3">
      <c r="A1" s="38" t="s">
        <v>93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5">
        <v>39995</v>
      </c>
    </row>
    <row r="2" spans="1:20" x14ac:dyDescent="0.25">
      <c r="A2" s="39" t="s">
        <v>20</v>
      </c>
      <c r="B2" s="43" t="str">
        <f t="shared" ref="B2:B32" si="0">IFERROR(((E2/F2)-1), "")</f>
        <v/>
      </c>
      <c r="C2" s="69">
        <f>E2-'[1]Europe - variety'!E2</f>
        <v>0</v>
      </c>
      <c r="D2" s="37">
        <f>F2-'[1]Europe - variety'!F2</f>
        <v>0</v>
      </c>
      <c r="E2" s="120">
        <f>Italy!E$2</f>
        <v>0</v>
      </c>
      <c r="F2" s="37">
        <f>Italy!F$2</f>
        <v>0</v>
      </c>
      <c r="G2" s="37">
        <f>Italy!G$2</f>
        <v>0</v>
      </c>
      <c r="H2" s="37">
        <f>Italy!H$2</f>
        <v>0</v>
      </c>
      <c r="I2" s="37">
        <f>Italy!I$2</f>
        <v>0</v>
      </c>
      <c r="J2" s="37">
        <f>Italy!J$2</f>
        <v>0</v>
      </c>
      <c r="K2" s="37">
        <f>Italy!K$2</f>
        <v>0</v>
      </c>
      <c r="L2" s="37">
        <f>Italy!L$2</f>
        <v>0</v>
      </c>
      <c r="M2" s="37">
        <f>Italy!M$2</f>
        <v>0</v>
      </c>
      <c r="N2" s="37">
        <f>Italy!N$2</f>
        <v>0</v>
      </c>
      <c r="O2" s="37">
        <f>Italy!O$2</f>
        <v>0</v>
      </c>
      <c r="P2" s="37">
        <f>Italy!P$2</f>
        <v>0</v>
      </c>
      <c r="Q2" s="37">
        <f>Italy!Q$2</f>
        <v>0</v>
      </c>
      <c r="R2" s="37">
        <f>Italy!R$2</f>
        <v>0</v>
      </c>
      <c r="S2" s="59">
        <f>Italy!S$2</f>
        <v>0</v>
      </c>
      <c r="T2" s="37"/>
    </row>
    <row r="3" spans="1:20" x14ac:dyDescent="0.25">
      <c r="A3" s="39" t="s">
        <v>4</v>
      </c>
      <c r="B3" s="43">
        <f t="shared" si="0"/>
        <v>1.4285714285714284</v>
      </c>
      <c r="C3" s="69">
        <f>E3-'[1]Europe - variety'!E3</f>
        <v>-185</v>
      </c>
      <c r="D3" s="37">
        <f>F3-'[1]Europe - variety'!F3</f>
        <v>-2253</v>
      </c>
      <c r="E3" s="120">
        <f>Austria!E$3+Belgium!E$2+Denmark!E$2+France!E$4+Germany!E$2+Switzerland!E$2+Netherlands!E$2+Poland!E$2</f>
        <v>51</v>
      </c>
      <c r="F3" s="37">
        <f>Austria!F$3+Belgium!F$2+Denmark!F$2+France!F$4+Germany!F$2+Switzerland!F$2+Netherlands!F$2+Poland!F$2</f>
        <v>21</v>
      </c>
      <c r="G3" s="37">
        <f>Austria!G$3+Belgium!G$2+Denmark!G$2+France!G$4+Germany!G$2+Switzerland!G$2+Netherlands!G$2+Poland!G$2</f>
        <v>0</v>
      </c>
      <c r="H3" s="37">
        <f>Austria!H$3+Belgium!H$2+Denmark!H$2+France!H$4+Germany!H$2+Switzerland!H$2+Netherlands!H$2+Poland!H$2</f>
        <v>0</v>
      </c>
      <c r="I3" s="37">
        <f>Austria!I$3+Belgium!I$2+Denmark!I$2+France!I$4+Germany!I$2+Switzerland!I$2+Netherlands!I$2+Poland!I$2</f>
        <v>97</v>
      </c>
      <c r="J3" s="37">
        <f>Austria!J$3+Belgium!J$2+Denmark!J$2+France!J$4+Germany!J$2+Switzerland!J$2+Netherlands!J$2+Poland!J$2</f>
        <v>0</v>
      </c>
      <c r="K3" s="37">
        <f>Austria!K$3+Belgium!K$2+Denmark!K$2+France!K$4+Germany!K$2+Switzerland!K$2+Netherlands!K$2+Poland!K$2</f>
        <v>133</v>
      </c>
      <c r="L3" s="37">
        <f>Austria!L$3+Belgium!L$2+Denmark!L$2+France!L$4+Germany!L$2+Switzerland!L$2+Netherlands!L$2+Poland!L$2</f>
        <v>9</v>
      </c>
      <c r="M3" s="37">
        <f>Austria!M$3+Belgium!M$2+Denmark!M$2+France!M$4+Germany!M$2+Switzerland!M$2+Netherlands!M$2+Poland!M$2</f>
        <v>0</v>
      </c>
      <c r="N3" s="37">
        <f>Austria!N$3+Belgium!N$2+Denmark!N$2+France!N$4+Germany!N$2+Switzerland!N$2+Netherlands!N$2+Poland!N$2</f>
        <v>51</v>
      </c>
      <c r="O3" s="37">
        <f>Austria!O$3+Belgium!O$2+Denmark!O$2+France!O$4+Germany!O$2+Switzerland!O$2+Netherlands!O$2+Poland!O$2</f>
        <v>0</v>
      </c>
      <c r="P3" s="37">
        <f>Austria!P$3+Belgium!P$2+Denmark!P$2+France!P$4+Germany!P$2+Switzerland!P$2+Netherlands!P$2+Poland!P$2</f>
        <v>0</v>
      </c>
      <c r="Q3" s="37">
        <f>Austria!Q$3+Belgium!Q$2+Denmark!Q$2+France!Q$4+Germany!Q$2+Switzerland!Q$2+Netherlands!Q$2+Poland!Q$2</f>
        <v>0</v>
      </c>
      <c r="R3" s="37">
        <f>Austria!R$3+Belgium!R$2+Denmark!R$2+France!R$4+Germany!R$2+Switzerland!R$2+Netherlands!R$2+Poland!R$2</f>
        <v>0</v>
      </c>
      <c r="S3" s="59">
        <f>Austria!S$3+Belgium!S$2+Denmark!S$2+Germany!S$2+Switzerland!S$2+Netherlands!S$2+Poland!S$2</f>
        <v>0</v>
      </c>
      <c r="T3" s="3"/>
    </row>
    <row r="4" spans="1:20" x14ac:dyDescent="0.25">
      <c r="A4" s="39" t="s">
        <v>11</v>
      </c>
      <c r="B4" s="43">
        <f t="shared" si="0"/>
        <v>-0.56948783442692363</v>
      </c>
      <c r="C4" s="69">
        <f>E4-'[1]Europe - variety'!E4</f>
        <v>-10295.750721052586</v>
      </c>
      <c r="D4" s="37">
        <f>F4-'[1]Europe - variety'!F4</f>
        <v>-13247.818503544764</v>
      </c>
      <c r="E4" s="120">
        <f>Austria!E$4+France!E$5+Germany!E$3+Italy!E$3+Switzerland!E$3+UK!E$2+'Czech Republic'!E$2</f>
        <v>4176.1607817303466</v>
      </c>
      <c r="F4" s="37">
        <f>Austria!F$4+France!F$5+Germany!F$3+Italy!F$3+Switzerland!F$3+UK!F$2+'Czech Republic'!F$2</f>
        <v>9700.4477821695218</v>
      </c>
      <c r="G4" s="37">
        <f>Austria!G$4+France!G$5+Germany!G$3+Italy!G$3+Switzerland!G$3+UK!G$2+'Czech Republic'!G$2</f>
        <v>5542.85</v>
      </c>
      <c r="H4" s="37">
        <f>Austria!H$4+France!H$5+Germany!H$3+Italy!H$3+Switzerland!H$3+UK!H$2+'Czech Republic'!H$2</f>
        <v>3028</v>
      </c>
      <c r="I4" s="37">
        <f>Austria!I$4+France!I$5+Germany!I$3+Italy!I$3+Switzerland!I$3+UK!I$2+'Czech Republic'!I$2</f>
        <v>17234.300000000003</v>
      </c>
      <c r="J4" s="37">
        <f>Austria!J$4+France!J$5+Germany!J$3+Italy!J$3+Switzerland!J$3+UK!J$2</f>
        <v>100</v>
      </c>
      <c r="K4" s="37">
        <f>Austria!K$4+France!K$5+Germany!K$3+Italy!K$3+Switzerland!K$3+UK!K$2</f>
        <v>2273</v>
      </c>
      <c r="L4" s="37">
        <f>Austria!L$4+France!L$5+Germany!L$3+Italy!L$3+Switzerland!L$3+UK!L$2</f>
        <v>927</v>
      </c>
      <c r="M4" s="37">
        <f>Austria!M$4+France!M$5+Germany!M$3+Italy!M$3+Switzerland!M$3+UK!M$2</f>
        <v>2845</v>
      </c>
      <c r="N4" s="37">
        <f>Austria!N$4+France!N$5+Germany!N$3+Italy!N$3+Switzerland!N$3+UK!N$2</f>
        <v>4611</v>
      </c>
      <c r="O4" s="37">
        <f>Austria!O$4+France!O$5+Germany!O$3+Italy!O$3+Switzerland!O$3+UK!O$2</f>
        <v>117</v>
      </c>
      <c r="P4" s="37">
        <f>Austria!P$4+France!P$5+Germany!P$3+Italy!P$3+Switzerland!P$3+UK!P$2</f>
        <v>1522</v>
      </c>
      <c r="Q4" s="37">
        <f>Austria!Q$4+France!Q$5+Germany!Q$3+Italy!Q$3+Switzerland!Q$3+UK!Q$2</f>
        <v>469</v>
      </c>
      <c r="R4" s="37">
        <f>Austria!R$4+France!R$5+Germany!R$3+Italy!R$3+Switzerland!R$3+UK!R$2</f>
        <v>3067.5</v>
      </c>
      <c r="S4" s="59">
        <f>Austria!S$4+Germany!S$3+Italy!S$3+Switzerland!S$3+UK!S$2</f>
        <v>168</v>
      </c>
    </row>
    <row r="5" spans="1:20" x14ac:dyDescent="0.25">
      <c r="A5" s="39" t="s">
        <v>37</v>
      </c>
      <c r="B5" s="43">
        <f t="shared" si="0"/>
        <v>32.429378531073446</v>
      </c>
      <c r="C5" s="69">
        <f>E5-'[1]Europe - variety'!E5</f>
        <v>-1616</v>
      </c>
      <c r="D5" s="37">
        <f>F5-'[1]Europe - variety'!F5</f>
        <v>-2600</v>
      </c>
      <c r="E5" s="120">
        <f>UK!E$3</f>
        <v>11834</v>
      </c>
      <c r="F5" s="37">
        <f>UK!F$3</f>
        <v>354</v>
      </c>
      <c r="G5" s="37">
        <f>UK!G$3</f>
        <v>3250</v>
      </c>
      <c r="H5" s="37">
        <f>UK!H$3</f>
        <v>2349</v>
      </c>
      <c r="I5" s="37">
        <f>UK!I$3</f>
        <v>4000</v>
      </c>
      <c r="J5" s="37">
        <f>UK!J$3</f>
        <v>3500</v>
      </c>
      <c r="K5" s="37">
        <f>UK!K$3</f>
        <v>0</v>
      </c>
      <c r="L5" s="37">
        <f>UK!L$3</f>
        <v>2000</v>
      </c>
      <c r="M5" s="37">
        <f>UK!M$3</f>
        <v>7000</v>
      </c>
      <c r="N5" s="37">
        <f>UK!N$3</f>
        <v>10200</v>
      </c>
      <c r="O5" s="37">
        <f>UK!O$3</f>
        <v>2000</v>
      </c>
      <c r="P5" s="37">
        <f>UK!P$3</f>
        <v>2000</v>
      </c>
      <c r="Q5" s="37">
        <f>UK!Q$3</f>
        <v>4000</v>
      </c>
      <c r="R5" s="37">
        <f>UK!R$3</f>
        <v>6000</v>
      </c>
      <c r="S5" s="59">
        <f>UK!S$3</f>
        <v>11000</v>
      </c>
    </row>
    <row r="6" spans="1:20" x14ac:dyDescent="0.25">
      <c r="A6" s="39" t="s">
        <v>29</v>
      </c>
      <c r="B6" s="43" t="str">
        <f t="shared" si="0"/>
        <v/>
      </c>
      <c r="C6" s="69">
        <f>E6-'[1]Europe - variety'!E6</f>
        <v>332</v>
      </c>
      <c r="D6" s="37">
        <f>F6-'[1]Europe - variety'!F6</f>
        <v>0</v>
      </c>
      <c r="E6" s="120">
        <f>France!E6+UK!E4</f>
        <v>332</v>
      </c>
      <c r="F6" s="37">
        <f>France!F6+UK!F4</f>
        <v>0</v>
      </c>
      <c r="G6" s="37">
        <f>France!G6+UK!G4</f>
        <v>0</v>
      </c>
      <c r="H6" s="37">
        <f>France!H6+UK!H4</f>
        <v>0</v>
      </c>
      <c r="I6" s="37">
        <f>France!I6+UK!I4</f>
        <v>0</v>
      </c>
      <c r="J6" s="37">
        <f>France!J6+UK!J4</f>
        <v>0</v>
      </c>
      <c r="K6" s="37">
        <f>France!K6+UK!K4</f>
        <v>0</v>
      </c>
      <c r="L6" s="37">
        <f>France!L6+UK!L4</f>
        <v>0</v>
      </c>
      <c r="M6" s="37">
        <f>France!M6+UK!M4</f>
        <v>0</v>
      </c>
      <c r="N6" s="37">
        <f>France!N6+UK!N4</f>
        <v>0</v>
      </c>
      <c r="O6" s="37">
        <f>France!O6+UK!O4</f>
        <v>0</v>
      </c>
      <c r="P6" s="37">
        <f>France!P6+UK!P4</f>
        <v>32</v>
      </c>
      <c r="Q6" s="37">
        <f>France!Q6+UK!Q4</f>
        <v>230</v>
      </c>
      <c r="R6" s="37">
        <f>France!R6+UK!R4</f>
        <v>53</v>
      </c>
      <c r="S6" s="59">
        <f>UK!S4</f>
        <v>0</v>
      </c>
    </row>
    <row r="7" spans="1:20" x14ac:dyDescent="0.25">
      <c r="A7" s="39" t="s">
        <v>33</v>
      </c>
      <c r="B7" s="43" t="str">
        <f t="shared" si="0"/>
        <v/>
      </c>
      <c r="C7" s="69">
        <f>E7-'[1]Europe - variety'!E7</f>
        <v>0</v>
      </c>
      <c r="D7" s="37">
        <f>F7-'[1]Europe - variety'!F7</f>
        <v>0</v>
      </c>
      <c r="E7" s="120">
        <f>Poland!E$3</f>
        <v>0</v>
      </c>
      <c r="F7" s="37">
        <f>Poland!F$3</f>
        <v>0</v>
      </c>
      <c r="G7" s="37">
        <f>Poland!G$3</f>
        <v>0</v>
      </c>
      <c r="H7" s="37">
        <f>Poland!H$3</f>
        <v>0</v>
      </c>
      <c r="I7" s="37">
        <f>Poland!I$3</f>
        <v>0</v>
      </c>
      <c r="J7" s="37">
        <f>Poland!J$3</f>
        <v>0</v>
      </c>
      <c r="K7" s="37">
        <f>Poland!K$3</f>
        <v>0</v>
      </c>
      <c r="L7" s="37">
        <f>Poland!L$3</f>
        <v>0</v>
      </c>
      <c r="M7" s="37">
        <f>Poland!M$3</f>
        <v>0</v>
      </c>
      <c r="N7" s="37">
        <f>Poland!N$3</f>
        <v>0</v>
      </c>
      <c r="O7" s="37">
        <f>Poland!O$3</f>
        <v>0</v>
      </c>
      <c r="P7" s="37">
        <f>Poland!P$3</f>
        <v>0</v>
      </c>
      <c r="Q7" s="37">
        <f>Poland!Q$3</f>
        <v>0</v>
      </c>
      <c r="R7" s="37">
        <f>Poland!R$3</f>
        <v>0</v>
      </c>
      <c r="S7" s="59">
        <f>Poland!S$3</f>
        <v>0</v>
      </c>
    </row>
    <row r="8" spans="1:20" x14ac:dyDescent="0.25">
      <c r="A8" s="39" t="s">
        <v>5</v>
      </c>
      <c r="B8" s="43" t="str">
        <f t="shared" si="0"/>
        <v/>
      </c>
      <c r="C8" s="69">
        <f>E8-'[1]Europe - variety'!E8</f>
        <v>0</v>
      </c>
      <c r="D8" s="37">
        <f>F8-'[1]Europe - variety'!F8</f>
        <v>0</v>
      </c>
      <c r="E8" s="120">
        <f>Belgium!E$3+Denmark!E$4+Germany!E$4+Switzerland!E$4+UK!E$5</f>
        <v>0</v>
      </c>
      <c r="F8" s="37">
        <f>Belgium!F$3+Denmark!F$4+Germany!F$4+Switzerland!F$4+UK!F$5</f>
        <v>0</v>
      </c>
      <c r="G8" s="37">
        <f>Belgium!G$3+Denmark!G$4+Germany!G$4+Switzerland!G$4+UK!G$5</f>
        <v>0</v>
      </c>
      <c r="H8" s="37">
        <f>Belgium!H$3+Denmark!H$4+Germany!H$4+Switzerland!H$4+UK!H$5</f>
        <v>0</v>
      </c>
      <c r="I8" s="37">
        <f>Belgium!I$3+Denmark!I$4+Germany!I$4+Switzerland!I$4+UK!I$5</f>
        <v>0</v>
      </c>
      <c r="J8" s="37">
        <f>Belgium!J$3+Denmark!J$4+Germany!J$4+Switzerland!J$4+UK!J$5</f>
        <v>0</v>
      </c>
      <c r="K8" s="37">
        <f>Belgium!K$3+Denmark!K$4+Germany!K$4+Switzerland!K$4+UK!K$5</f>
        <v>0</v>
      </c>
      <c r="L8" s="37">
        <f>Belgium!L$3+Denmark!L$4+Germany!L$4+Switzerland!L$4+UK!L$5</f>
        <v>0</v>
      </c>
      <c r="M8" s="37">
        <f>Belgium!M$3+Denmark!M$4+Germany!M$4+Switzerland!M$4+UK!M$5</f>
        <v>0</v>
      </c>
      <c r="N8" s="37">
        <f>Belgium!N$3+Denmark!N$4+Germany!N$4+Switzerland!N$4+UK!N$5</f>
        <v>0</v>
      </c>
      <c r="O8" s="37">
        <f>Belgium!O$3+Denmark!O$4+Germany!O$4+Switzerland!O$4+UK!O$5</f>
        <v>0</v>
      </c>
      <c r="P8" s="37">
        <f>Belgium!P$3+Denmark!P$4+Germany!P$4+Switzerland!P$4+UK!P$5</f>
        <v>0</v>
      </c>
      <c r="Q8" s="37">
        <f>Belgium!Q$3+Denmark!Q$4+Germany!Q$4+Switzerland!Q$4+UK!Q$5</f>
        <v>0</v>
      </c>
      <c r="R8" s="37">
        <f>Belgium!R$3+Denmark!R$4+Germany!R$4+Switzerland!R$4+UK!R$5</f>
        <v>0</v>
      </c>
      <c r="S8" s="59">
        <f>Belgium!S$3+Denmark!S$4+Germany!S$4+Switzerland!S$4+UK!S$5</f>
        <v>0</v>
      </c>
    </row>
    <row r="9" spans="1:20" x14ac:dyDescent="0.25">
      <c r="A9" s="39" t="s">
        <v>62</v>
      </c>
      <c r="B9" s="43">
        <f t="shared" si="0"/>
        <v>0.8647126133262919</v>
      </c>
      <c r="C9" s="69">
        <f>E9-'[1]Europe - variety'!E9</f>
        <v>-19925.2</v>
      </c>
      <c r="D9" s="37">
        <f>F9-'[1]Europe - variety'!F9</f>
        <v>-5147.5</v>
      </c>
      <c r="E9" s="120">
        <f>France!E$8+Italy!E$4</f>
        <v>4237</v>
      </c>
      <c r="F9" s="37">
        <f>France!F$8+Italy!F$4</f>
        <v>2272.1999999999998</v>
      </c>
      <c r="G9" s="37">
        <f>France!G$8+Italy!G$4</f>
        <v>3241.7</v>
      </c>
      <c r="H9" s="37">
        <f>France!H$8+Italy!H$4</f>
        <v>4032</v>
      </c>
      <c r="I9" s="37">
        <f>France!I$8+Italy!I$4</f>
        <v>186</v>
      </c>
      <c r="J9" s="37">
        <f>France!J$8+Italy!J$4</f>
        <v>298</v>
      </c>
      <c r="K9" s="37">
        <f>France!K$8+Italy!K$4</f>
        <v>1679</v>
      </c>
      <c r="L9" s="37">
        <f>France!L$8+Italy!L$4</f>
        <v>257</v>
      </c>
      <c r="M9" s="37">
        <f>France!M$8+Italy!M$4</f>
        <v>276</v>
      </c>
      <c r="N9" s="37">
        <f>France!N$8+Italy!N$4</f>
        <v>1767</v>
      </c>
      <c r="O9" s="37">
        <f>France!O$8+Italy!O$4</f>
        <v>0</v>
      </c>
      <c r="P9" s="37">
        <f>France!P$8+Italy!P$4</f>
        <v>11</v>
      </c>
      <c r="Q9" s="37">
        <f>France!Q$8+Italy!Q$4</f>
        <v>330</v>
      </c>
      <c r="R9" s="37">
        <f>France!R$8+Italy!R$4</f>
        <v>1155</v>
      </c>
      <c r="S9" s="59"/>
    </row>
    <row r="10" spans="1:20" x14ac:dyDescent="0.25">
      <c r="A10" s="39" t="s">
        <v>2</v>
      </c>
      <c r="B10" s="43">
        <f t="shared" si="0"/>
        <v>-0.6974725197787579</v>
      </c>
      <c r="C10" s="69">
        <f>E10-'[1]Europe - variety'!E10</f>
        <v>-13265.009881422924</v>
      </c>
      <c r="D10" s="37">
        <f>F10-'[1]Europe - variety'!F10</f>
        <v>-11771</v>
      </c>
      <c r="E10" s="120">
        <f>Austria!E$5+Belgium!E$4+Denmark!E$5+France!E$9+Germany!E$5+Italy!E$5+Switzerland!E$5+Netherlands!E$3+Poland!E$4</f>
        <v>1127.217391304348</v>
      </c>
      <c r="F10" s="37">
        <f>Austria!F$5+Belgium!F$4+Denmark!F$5+France!F$9+Germany!F$5+Italy!F$5+Switzerland!F$5+Netherlands!F$3+Poland!F$4</f>
        <v>3726</v>
      </c>
      <c r="G10" s="37">
        <f>Austria!G$5+Belgium!G$4+Denmark!G$5+France!G$9+Germany!G$5+Italy!G$5+Switzerland!G$5+Netherlands!G$3+Poland!G$4</f>
        <v>326</v>
      </c>
      <c r="H10" s="37">
        <f>Austria!H$5+Belgium!H$4+Denmark!H$5+France!H$9+Germany!H$5+Italy!H$5+Switzerland!H$5+Netherlands!H$3+Poland!H$4</f>
        <v>734</v>
      </c>
      <c r="I10" s="37">
        <f>Austria!I$5+Belgium!I$4+Denmark!I$5+France!I$9+Germany!I$5+Italy!I$5+Switzerland!I$5+Netherlands!I$3+Poland!I$4</f>
        <v>1415</v>
      </c>
      <c r="J10" s="37">
        <f>Austria!J$5+Belgium!J$4+Denmark!J$5+France!J$9+Germany!J$5+Italy!J$5+Switzerland!J$5+Netherlands!J$3+Poland!J$4</f>
        <v>358</v>
      </c>
      <c r="K10" s="37">
        <f>Austria!K$5+Belgium!K$4+Denmark!K$5+France!K$9+Germany!K$5+Italy!K$5+Switzerland!K$5+Netherlands!K$3+Poland!K$4</f>
        <v>1556</v>
      </c>
      <c r="L10" s="37">
        <f>Austria!L$5+Belgium!L$4+Denmark!L$5+France!L$9+Germany!L$5+Italy!L$5+Switzerland!L$5+Netherlands!L$3+Poland!L$4</f>
        <v>1520</v>
      </c>
      <c r="M10" s="37">
        <f>Austria!M$5+Belgium!M$4+Denmark!M$5+France!M$9+Germany!M$5+Italy!M$5+Switzerland!M$5+Netherlands!M$3+Poland!M$4</f>
        <v>4246</v>
      </c>
      <c r="N10" s="37">
        <f>Austria!N$5+Belgium!N$4+Denmark!N$5+France!N$9+Germany!N$5+Italy!N$5+Switzerland!N$5+Netherlands!N$3+Poland!N$4</f>
        <v>1410</v>
      </c>
      <c r="O10" s="37">
        <f>Austria!O$5+Belgium!O$4+Denmark!O$5+France!O$9+Germany!O$5+Italy!O$5+Switzerland!O$5+Netherlands!O$3+Poland!O$4</f>
        <v>530</v>
      </c>
      <c r="P10" s="37">
        <f>Austria!P$5+Belgium!P$4+Denmark!P$5+France!P$9+Germany!P$5+Italy!P$5+Switzerland!P$5+Netherlands!P$3+Poland!P$4</f>
        <v>1508</v>
      </c>
      <c r="Q10" s="37">
        <f>Austria!Q$5+Belgium!Q$4+Denmark!Q$5+France!Q$9+Germany!Q$5+Italy!Q$5+Switzerland!Q$5+Netherlands!Q$3+Poland!Q$4</f>
        <v>5</v>
      </c>
      <c r="R10" s="37">
        <f>Austria!R$5+Belgium!R$4+Denmark!R$5+France!R$9+Germany!R$5+Italy!R$5+Switzerland!R$5+Netherlands!R$3+Poland!R$4</f>
        <v>98</v>
      </c>
      <c r="S10" s="59">
        <f>Austria!S$5+Belgium!S$4+Denmark!S$5+Germany!S$5+Italy!S$5+Switzerland!S$5+Netherlands!S$3+Poland!S$4</f>
        <v>3</v>
      </c>
    </row>
    <row r="11" spans="1:20" x14ac:dyDescent="0.25">
      <c r="A11" s="39" t="s">
        <v>12</v>
      </c>
      <c r="B11" s="43">
        <f t="shared" si="0"/>
        <v>-0.75591881500368741</v>
      </c>
      <c r="C11" s="69">
        <f>E11-'[1]Europe - variety'!E11</f>
        <v>-5494.2347754507973</v>
      </c>
      <c r="D11" s="37">
        <f>F11-'[1]Europe - variety'!F11</f>
        <v>-14996.066262637396</v>
      </c>
      <c r="E11" s="120">
        <f>Austria!E$7+Denmark!E$6+France!E$10+Germany!E$6+Italy!E$6+Spain!E$2</f>
        <v>1858.3478260869565</v>
      </c>
      <c r="F11" s="37">
        <f>Austria!F$7+Denmark!F$6+France!F$10+Germany!F$6+Italy!F$6+Spain!F$2</f>
        <v>7613.6463616195206</v>
      </c>
      <c r="G11" s="37">
        <f>Austria!G$7+Denmark!G$6+France!G$10+Germany!G$6+Italy!G$6+Spain!G$2</f>
        <v>7276.2471294753796</v>
      </c>
      <c r="H11" s="37">
        <f>Austria!H$7+Denmark!H$6+France!H$10+Germany!H$6+Italy!H$6+Spain!H$2</f>
        <v>4437</v>
      </c>
      <c r="I11" s="37">
        <f>Austria!I$7+Denmark!I$6+France!I$10+Germany!I$6+Italy!I$6+Spain!I$2</f>
        <v>11978.2</v>
      </c>
      <c r="J11" s="37">
        <f>Austria!J$7+Denmark!J$6+France!J$10+Germany!J$6+Italy!J$6+Spain!J$2</f>
        <v>533</v>
      </c>
      <c r="K11" s="37">
        <f>Austria!K$7+Denmark!K$6+France!K$10+Germany!K$6+Italy!K$6+Spain!K$2</f>
        <v>7071</v>
      </c>
      <c r="L11" s="37">
        <f>Austria!L$7+Denmark!L$6+France!L$10+Germany!L$6+Italy!L$6+Spain!L$2</f>
        <v>6285</v>
      </c>
      <c r="M11" s="37">
        <f>Austria!M$7+Denmark!M$6+France!M$10+Germany!M$6+Italy!M$6+Spain!M$2</f>
        <v>1741.28</v>
      </c>
      <c r="N11" s="37">
        <f>Austria!N$7+Denmark!N$6+France!N$10+Germany!N$6+Italy!N$6+Spain!N$2</f>
        <v>11347.520816839809</v>
      </c>
      <c r="O11" s="37">
        <f>Austria!O$7+Denmark!O$6+France!O$10+Germany!O$6+Italy!O$6+Spain!O$2</f>
        <v>294.7</v>
      </c>
      <c r="P11" s="37">
        <f>Austria!P$7+Denmark!P$6+France!P$10+Germany!P$6+Italy!P$6+Spain!P$2</f>
        <v>1609</v>
      </c>
      <c r="Q11" s="37">
        <f>Austria!Q$7+Denmark!Q$6+France!Q$10+Germany!Q$6+Italy!Q$6+Spain!Q$2</f>
        <v>1937.8544999999999</v>
      </c>
      <c r="R11" s="37">
        <f>Austria!R$7+Denmark!R$6+France!R$10+Germany!R$6+Italy!R$6+Spain!R$2</f>
        <v>1727</v>
      </c>
      <c r="S11" s="59">
        <f>Austria!S$7+Denmark!S$6+Germany!S$6+Italy!S$6+Spain!S$2</f>
        <v>737</v>
      </c>
    </row>
    <row r="12" spans="1:20" x14ac:dyDescent="0.25">
      <c r="A12" s="39" t="s">
        <v>9</v>
      </c>
      <c r="B12" s="43">
        <f t="shared" si="0"/>
        <v>-0.21471144618855509</v>
      </c>
      <c r="C12" s="69">
        <f>E12-'[1]Europe - variety'!E12</f>
        <v>-17900.278544951267</v>
      </c>
      <c r="D12" s="37">
        <f>F12-'[1]Europe - variety'!F12</f>
        <v>-23462.92893517845</v>
      </c>
      <c r="E12" s="120">
        <f>Austria!E$8+'Czech Republic'!E$3+Denmark!E$7+France!E$11+Germany!E$7+Italy!E$7+Spain!E$3+Switzerland!E$6+UK!E$6+Poland!E$5</f>
        <v>14683.697848045675</v>
      </c>
      <c r="F12" s="37">
        <f>Austria!F$8+'Czech Republic'!F$3+Denmark!F$7+France!F$11+Germany!F$7+Italy!F$7+Spain!F$3+Switzerland!F$6+UK!F$6+Poland!F$5</f>
        <v>18698.474308300396</v>
      </c>
      <c r="G12" s="37">
        <f>Austria!G$8+'Czech Republic'!G$3+Denmark!G$7+France!G$11+Germany!G$7+Italy!G$7+Spain!G$3+Switzerland!G$6+UK!G$6+Poland!G$5</f>
        <v>14447.15</v>
      </c>
      <c r="H12" s="37">
        <f>Austria!H$8+'Czech Republic'!H$3+Denmark!H$7+France!H$11+Germany!H$7+Italy!H$7+Spain!H$3+Switzerland!H$6+UK!H$6+Poland!H$5</f>
        <v>8431</v>
      </c>
      <c r="I12" s="37">
        <f>Austria!I$8+'Czech Republic'!I$3+Denmark!I$7+France!I$11+Germany!I$7+Italy!I$7+Spain!I$3+Switzerland!I$6+UK!I$6+Poland!I$5</f>
        <v>11155</v>
      </c>
      <c r="J12" s="37">
        <f>Austria!J$8+'Czech Republic'!J$3+Denmark!J$7+France!J$11+Germany!J$7+Italy!J$7+Spain!J$3+Switzerland!J$6+UK!J$6+Poland!J$5</f>
        <v>477</v>
      </c>
      <c r="K12" s="37">
        <f>Austria!K$8+'Czech Republic'!K$3+Denmark!K$7+France!K$11+Germany!K$7+Italy!K$7+Spain!K$3+Switzerland!K$6+UK!K$6+Poland!K$5</f>
        <v>3317</v>
      </c>
      <c r="L12" s="37">
        <f>Austria!L$8+'Czech Republic'!L$3+Denmark!L$7+France!L$11+Germany!L$7+Italy!L$7+Spain!L$3+Switzerland!L$6+UK!L$6+Poland!L$5</f>
        <v>1932</v>
      </c>
      <c r="M12" s="37">
        <f>Austria!M$8+'Czech Republic'!M$3+Denmark!M$7+France!M$11+Germany!M$7+Italy!M$7+Spain!M$3+Switzerland!M$6+UK!M$6+Poland!M$5</f>
        <v>3363</v>
      </c>
      <c r="N12" s="37">
        <f>Austria!N$8+'Czech Republic'!N$3+Denmark!N$7+France!N$11+Germany!N$7+Italy!N$7+Spain!N$3+Switzerland!N$6+UK!N$6+Poland!N$5</f>
        <v>5174</v>
      </c>
      <c r="O12" s="37">
        <f>Austria!O$8+'Czech Republic'!O$3+Denmark!O$7+France!O$11+Germany!O$7+Italy!O$7+Spain!O$3+Switzerland!O$6+UK!O$6+Poland!O$5</f>
        <v>1217</v>
      </c>
      <c r="P12" s="37">
        <f>Austria!P$8+'Czech Republic'!P$3+Denmark!P$7+France!P$11+Germany!P$7+Italy!P$7+Spain!P$3+Switzerland!P$6+UK!P$6+Poland!P$5</f>
        <v>4206</v>
      </c>
      <c r="Q12" s="37">
        <f>Austria!Q$8+'Czech Republic'!Q$3+Denmark!Q$7+France!Q$11+Germany!Q$7+Italy!Q$7+Spain!Q$3+Switzerland!Q$6+UK!Q$6+Poland!Q$5</f>
        <v>3461.8526700925559</v>
      </c>
      <c r="R12" s="37">
        <f>Austria!R$8+'Czech Republic'!R$3+Denmark!R$7+France!R$11+Germany!R$7+Italy!R$7+Spain!R$3+Switzerland!R$6+UK!R$6+Poland!R$5</f>
        <v>5366.5</v>
      </c>
      <c r="S12" s="59">
        <f>Austria!S$8+'Czech Republic'!S$3+Denmark!S$7+Germany!S$7+Italy!S$7+Spain!S$3+Switzerland!S$6+UK!S$6+Poland!S$5</f>
        <v>1874</v>
      </c>
    </row>
    <row r="13" spans="1:20" x14ac:dyDescent="0.25">
      <c r="A13" s="39" t="s">
        <v>14</v>
      </c>
      <c r="B13" s="43">
        <f t="shared" si="0"/>
        <v>-0.8</v>
      </c>
      <c r="C13" s="69">
        <f>E13-'[1]Europe - variety'!E13</f>
        <v>-1000</v>
      </c>
      <c r="D13" s="37">
        <f>F13-'[1]Europe - variety'!F13</f>
        <v>1975</v>
      </c>
      <c r="E13" s="120">
        <f>Austria!E$9+Belgium!E$5+'Czech Republic'!E$4+Denmark!E$8+Germany!E$8+Italy!E$8+Poland!E$6</f>
        <v>1000</v>
      </c>
      <c r="F13" s="37">
        <f>Austria!F$9+Belgium!F$5+'Czech Republic'!F$4+Denmark!F$8+Germany!F$8+Italy!F$8+Poland!F$6</f>
        <v>5000</v>
      </c>
      <c r="G13" s="37">
        <f>Austria!G$9+Belgium!G$5+'Czech Republic'!G$4+Denmark!G$8+Germany!G$8+Italy!G$8+Poland!G$6</f>
        <v>10000</v>
      </c>
      <c r="H13" s="37">
        <f>Austria!H$9+Belgium!H$5+'Czech Republic'!H$4+Denmark!H$8+Germany!H$8+Italy!H$8+Poland!H$6</f>
        <v>0</v>
      </c>
      <c r="I13" s="37">
        <f>Austria!I$9+Belgium!I$5+'Czech Republic'!I$4+Denmark!I$8+Germany!I$8+Italy!I$8+Poland!I$6</f>
        <v>10140</v>
      </c>
      <c r="J13" s="37">
        <f>Austria!J$9+Belgium!J$5+'Czech Republic'!J$4+Denmark!J$8+Germany!J$8+Italy!J$8+Poland!J$6</f>
        <v>8000</v>
      </c>
      <c r="K13" s="37">
        <f>Austria!K$9+Belgium!K$5+'Czech Republic'!K$4+Denmark!K$8+Germany!K$8+Italy!K$8+Poland!K$6</f>
        <v>8002</v>
      </c>
      <c r="L13" s="37">
        <f>Austria!L$9+Belgium!L$5+'Czech Republic'!L$4+Denmark!L$8+Germany!L$8+Italy!L$8+Poland!L$6</f>
        <v>5085</v>
      </c>
      <c r="M13" s="37">
        <f>Austria!M$9+Belgium!M$5+'Czech Republic'!M$4+Denmark!M$8+Germany!M$8+Italy!M$8+Poland!M$6</f>
        <v>2000</v>
      </c>
      <c r="N13" s="37">
        <f>Austria!N$9+Belgium!N$5+'Czech Republic'!N$4+Denmark!N$8+Germany!N$8+Italy!N$8+Poland!N$6</f>
        <v>1010</v>
      </c>
      <c r="O13" s="37">
        <f>Austria!O$9+Belgium!O$5+'Czech Republic'!O$4+Denmark!O$8+Germany!O$8+Italy!O$8+Poland!O$6</f>
        <v>1001</v>
      </c>
      <c r="P13" s="37">
        <f>Austria!P$9+Belgium!P$5+'Czech Republic'!P$4+Denmark!P$8+Germany!P$8+Italy!P$8+Poland!P$6</f>
        <v>1000</v>
      </c>
      <c r="Q13" s="37">
        <f>Austria!Q$9+Belgium!Q$5+'Czech Republic'!Q$4+Denmark!Q$8+Germany!Q$8+Italy!Q$8+Poland!Q$6</f>
        <v>187</v>
      </c>
      <c r="R13" s="37">
        <f>Austria!R$9+Belgium!R$5+'Czech Republic'!R$4+Denmark!R$8+Germany!R$8+Italy!R$8+Poland!R$6</f>
        <v>365</v>
      </c>
      <c r="S13" s="59">
        <f>Austria!S$9+Belgium!S$5+'Czech Republic'!S$4+Denmark!S$8+Germany!S$8+Italy!S$8+Poland!S$6</f>
        <v>43</v>
      </c>
    </row>
    <row r="14" spans="1:20" x14ac:dyDescent="0.25">
      <c r="A14" s="39" t="s">
        <v>3</v>
      </c>
      <c r="B14" s="43">
        <f t="shared" si="0"/>
        <v>-0.44641106761305038</v>
      </c>
      <c r="C14" s="69">
        <f>E14-'[1]Europe - variety'!E14</f>
        <v>-99090.4230970403</v>
      </c>
      <c r="D14" s="37">
        <f>F14-'[1]Europe - variety'!F14</f>
        <v>-127961.25035190443</v>
      </c>
      <c r="E14" s="120">
        <f>Austria!E$10+Belgium!E$6+'Czech Republic'!E$5+France!E$12+Germany!E$9+Italy!E$9+Spain!E$4+Switzerland!E$8+Netherlands!E$4+Poland!E$7</f>
        <v>120532.39239789196</v>
      </c>
      <c r="F14" s="37">
        <f>Austria!F$10+Belgium!F$6+'Czech Republic'!F$5+France!F$12+Germany!F$9+Italy!F$9+Spain!F$4+Switzerland!F$8+Netherlands!F$4+Poland!F$7</f>
        <v>217729.05010615673</v>
      </c>
      <c r="G14" s="37">
        <f>Austria!G$10+Belgium!G$6+'Czech Republic'!G$5+France!G$12+Germany!G$9+Italy!G$9+Spain!G$4+Switzerland!G$8+Netherlands!G$4+Poland!G$7</f>
        <v>192602.61457069262</v>
      </c>
      <c r="H14" s="37">
        <f>Austria!H$10+Belgium!H$6+'Czech Republic'!H$5+France!H$12+Germany!H$9+Italy!H$9+Spain!H$4+Switzerland!H$8+Netherlands!H$4+Poland!H$7</f>
        <v>203241.74820417553</v>
      </c>
      <c r="I14" s="37">
        <f>Austria!I$10+Belgium!I$6+'Czech Republic'!I$5+France!I$12+Germany!I$9+Italy!I$9+Spain!I$4+Switzerland!I$8+Netherlands!I$4+Poland!I$7</f>
        <v>238671.59999999998</v>
      </c>
      <c r="J14" s="37">
        <f>Austria!J$10+Belgium!J$6+'Czech Republic'!J$5+France!J$12+Germany!J$9+Italy!J$9+Spain!J$4+Switzerland!J$8+Netherlands!J$4+Poland!J$7</f>
        <v>73897.3</v>
      </c>
      <c r="K14" s="37">
        <f>Austria!K$10+Belgium!K$6+'Czech Republic'!K$5+France!K$12+Germany!K$9+Italy!K$9+Spain!K$4+Switzerland!K$8+Netherlands!K$4+Poland!K$7</f>
        <v>274989</v>
      </c>
      <c r="L14" s="37">
        <f>Austria!L$10+Belgium!L$6+'Czech Republic'!L$5+France!L$12+Germany!L$9+Italy!L$9+Spain!L$4+Switzerland!L$8+Netherlands!L$4+Poland!L$7</f>
        <v>214963</v>
      </c>
      <c r="M14" s="37">
        <f>Austria!M$10+Belgium!M$6+'Czech Republic'!M$5+France!M$12+Germany!M$9+Italy!M$9+Spain!M$4+Switzerland!M$8+Netherlands!M$4+Poland!M$7</f>
        <v>216234.60031751369</v>
      </c>
      <c r="N14" s="37">
        <f>Austria!N$10+Belgium!N$6+'Czech Republic'!N$5+France!N$12+Germany!N$9+Italy!N$9+Spain!N$4+Switzerland!N$8+Netherlands!N$4+Poland!N$7</f>
        <v>213119.72210721474</v>
      </c>
      <c r="O14" s="37">
        <f>Austria!O$10+Belgium!O$6+'Czech Republic'!O$5+France!O$12+Germany!O$9+Italy!O$9+Spain!O$4+Switzerland!O$8+Netherlands!O$4+Poland!O$7</f>
        <v>89741.091296785307</v>
      </c>
      <c r="P14" s="37">
        <f>Austria!P$10+Belgium!P$6+'Czech Republic'!P$5+France!P$12+Germany!P$9+Italy!P$9+Spain!P$4+Switzerland!P$8+Netherlands!P$4+Poland!P$7</f>
        <v>185267</v>
      </c>
      <c r="Q14" s="37">
        <f>Austria!Q$10+Belgium!Q$6+'Czech Republic'!Q$5+France!Q$12+Germany!Q$9+Italy!Q$9+Spain!Q$4+Switzerland!Q$8+Netherlands!Q$4+Poland!Q$7</f>
        <v>144120.34153024343</v>
      </c>
      <c r="R14" s="37">
        <f>Austria!R$10+Belgium!R$6+'Czech Republic'!R$5+France!R$12+Germany!R$9+Italy!R$9+Spain!R$4+Switzerland!R$8+Netherlands!R$4+Poland!R$7</f>
        <v>153184.24831686096</v>
      </c>
      <c r="S14" s="59">
        <f>Austria!S$10+Belgium!S$6+'Czech Republic'!S$5+Germany!S$9+Italy!S$9+Spain!S$4+Switzerland!S$8+Netherlands!S$4+Poland!S$7</f>
        <v>172083</v>
      </c>
    </row>
    <row r="15" spans="1:20" x14ac:dyDescent="0.25">
      <c r="A15" s="39" t="s">
        <v>17</v>
      </c>
      <c r="B15" s="43">
        <f t="shared" si="0"/>
        <v>-0.40912472271040845</v>
      </c>
      <c r="C15" s="69">
        <f>E15-'[1]Europe - variety'!E15</f>
        <v>-15746.353882694575</v>
      </c>
      <c r="D15" s="37">
        <f>F15-'[1]Europe - variety'!F15</f>
        <v>-17448.728901529081</v>
      </c>
      <c r="E15" s="120">
        <f>Austria!E$11+France!E$14+Italy!E$10+Spain!E$5+Switzerland!E$9</f>
        <v>8462.2048695652175</v>
      </c>
      <c r="F15" s="37">
        <f>Austria!F$11+France!F$14+Italy!F$10+Spain!F$5+Switzerland!F$9</f>
        <v>14321.473913043479</v>
      </c>
      <c r="G15" s="37">
        <f>Austria!G$11+France!G$14+Italy!G$10+Spain!G$5+Switzerland!G$9</f>
        <v>21633.049630895679</v>
      </c>
      <c r="H15" s="37">
        <f>Austria!H$11+France!H$14+Italy!H$10+Spain!H$5+Switzerland!H$9</f>
        <v>20745</v>
      </c>
      <c r="I15" s="37">
        <f>Austria!I$11+France!I$14+Italy!I$10+Spain!I$5+Switzerland!I$9</f>
        <v>15764.2</v>
      </c>
      <c r="J15" s="37">
        <f>Austria!J$11+France!J$14+Italy!J$10+Spain!J$5+Switzerland!J$9</f>
        <v>10834.2</v>
      </c>
      <c r="K15" s="37">
        <f>Austria!K$11+France!K$14+Italy!K$10+Spain!K$5+Switzerland!K$9</f>
        <v>8355</v>
      </c>
      <c r="L15" s="37">
        <f>Austria!L$11+France!L$14+Italy!L$10+Spain!L$5+Switzerland!L$9</f>
        <v>13061.2</v>
      </c>
      <c r="M15" s="37">
        <f>Austria!M$11+France!M$14+Italy!M$10+Spain!M$5+Switzerland!M$9</f>
        <v>4841.7404374165326</v>
      </c>
      <c r="N15" s="37">
        <f>Austria!N$11+France!N$14+Italy!N$10+Spain!N$5+Switzerland!N$9</f>
        <v>9628.1184558549412</v>
      </c>
      <c r="O15" s="37">
        <f>Austria!O$11+France!O$14+Italy!O$10+Spain!O$5+Switzerland!O$9</f>
        <v>1769.8320303588421</v>
      </c>
      <c r="P15" s="37">
        <f>Austria!P$11+France!P$14+Italy!P$10+Spain!P$5+Switzerland!P$9</f>
        <v>3370</v>
      </c>
      <c r="Q15" s="37">
        <f>Austria!Q$11+France!Q$14+Italy!Q$10+Spain!Q$5+Switzerland!Q$9</f>
        <v>1902.3222034943576</v>
      </c>
      <c r="R15" s="37">
        <f>Austria!R$11+France!R$14+Italy!R$10+Spain!R$5+Switzerland!R$9</f>
        <v>2749</v>
      </c>
      <c r="S15" s="59">
        <f>Austria!S$11+Italy!S$10+Spain!S$5+Switzerland!S$9</f>
        <v>413</v>
      </c>
    </row>
    <row r="16" spans="1:20" x14ac:dyDescent="0.25">
      <c r="A16" s="39" t="s">
        <v>15</v>
      </c>
      <c r="B16" s="43" t="str">
        <f t="shared" si="0"/>
        <v/>
      </c>
      <c r="C16" s="69">
        <f>E16-'[1]Europe - variety'!E16</f>
        <v>0</v>
      </c>
      <c r="D16" s="37">
        <f>F16-'[1]Europe - variety'!F16</f>
        <v>0</v>
      </c>
      <c r="E16" s="120">
        <f>Denmark!E$10+Germany!E$10</f>
        <v>0</v>
      </c>
      <c r="F16" s="37">
        <f>Denmark!F$10+Germany!F$10</f>
        <v>0</v>
      </c>
      <c r="G16" s="37">
        <f>Denmark!G$10+Germany!G$10</f>
        <v>0</v>
      </c>
      <c r="H16" s="37">
        <f>Denmark!H$10+Germany!H$10</f>
        <v>0</v>
      </c>
      <c r="I16" s="37">
        <f>Denmark!I$10+Germany!I$10</f>
        <v>0</v>
      </c>
      <c r="J16" s="37">
        <f>Denmark!J$10+Germany!J$10</f>
        <v>0</v>
      </c>
      <c r="K16" s="37">
        <f>Denmark!K$10+Germany!K$10</f>
        <v>0</v>
      </c>
      <c r="L16" s="37">
        <f>Denmark!L$10+Germany!L$10</f>
        <v>0</v>
      </c>
      <c r="M16" s="37">
        <f>Denmark!M$10+Germany!M$10</f>
        <v>0</v>
      </c>
      <c r="N16" s="37">
        <f>Denmark!N$10+Germany!N$10</f>
        <v>0</v>
      </c>
      <c r="O16" s="37">
        <f>Denmark!O$10+Germany!O$10</f>
        <v>0</v>
      </c>
      <c r="P16" s="37">
        <f>Denmark!P$10+Germany!P$10</f>
        <v>0</v>
      </c>
      <c r="Q16" s="37">
        <f>Denmark!Q$10+Germany!Q$10</f>
        <v>0</v>
      </c>
      <c r="R16" s="37">
        <f>Denmark!R$10+Germany!R$10</f>
        <v>0</v>
      </c>
      <c r="S16" s="59">
        <f>Denmark!S$10+Germany!S$10</f>
        <v>0</v>
      </c>
    </row>
    <row r="17" spans="1:105" x14ac:dyDescent="0.25">
      <c r="A17" s="39" t="s">
        <v>10</v>
      </c>
      <c r="B17" s="43">
        <f t="shared" si="0"/>
        <v>-0.44717396447675095</v>
      </c>
      <c r="C17" s="69">
        <f>E17-'[1]Europe - variety'!E17</f>
        <v>-26547.579920769364</v>
      </c>
      <c r="D17" s="37">
        <f>F17-'[1]Europe - variety'!F17</f>
        <v>-17526.399554551732</v>
      </c>
      <c r="E17" s="120">
        <f>Austria!E$12+'Czech Republic'!E$6+Denmark!E$11+France!E$16+Germany!E$11+Italy!E$11+Switzerland!E$10+Poland!E$8</f>
        <v>28207.630654369786</v>
      </c>
      <c r="F17" s="37">
        <f>Austria!F$12+'Czech Republic'!F$6+Denmark!F$11+France!F$16+Germany!F$11+Italy!F$11+Switzerland!F$10+Poland!F$8</f>
        <v>51024.425120772947</v>
      </c>
      <c r="G17" s="37">
        <f>Austria!G$12+'Czech Republic'!G$6+Denmark!G$11+France!G$16+Germany!G$11+Italy!G$11+Switzerland!G$10+Poland!G$8</f>
        <v>55671.8</v>
      </c>
      <c r="H17" s="37">
        <f>Austria!H$12+'Czech Republic'!H$6+Denmark!H$11+France!H$16+Germany!H$11+Italy!H$11+Switzerland!H$10+Poland!H$8</f>
        <v>4544</v>
      </c>
      <c r="I17" s="37">
        <f>Austria!I$12+'Czech Republic'!I$6+Denmark!I$11+France!I$16+Germany!I$11+Italy!I$11+Switzerland!I$10+Poland!I$8</f>
        <v>60591</v>
      </c>
      <c r="J17" s="37">
        <f>Austria!J$12+'Czech Republic'!J$6+Denmark!J$11+France!J$16+Germany!J$11+Italy!J$11+Switzerland!J$10+Poland!J$8</f>
        <v>25406</v>
      </c>
      <c r="K17" s="37">
        <f>Austria!K$12+'Czech Republic'!K$6+Denmark!K$11+France!K$16+Germany!K$11+Italy!K$11+Switzerland!K$10+Poland!K$8</f>
        <v>26972</v>
      </c>
      <c r="L17" s="37">
        <f>Austria!L$12+'Czech Republic'!L$6+Denmark!L$11+France!L$16+Germany!L$11+Italy!L$11+Switzerland!L$10+Poland!L$8</f>
        <v>38184</v>
      </c>
      <c r="M17" s="37">
        <f>Austria!M$12+'Czech Republic'!M$6+Denmark!M$11+France!M$16+Germany!M$11+Italy!M$11+Switzerland!M$10+Poland!M$8</f>
        <v>12585</v>
      </c>
      <c r="N17" s="37">
        <f>Austria!N$12+'Czech Republic'!N$6+Denmark!N$11+France!N$16+Germany!N$11+Italy!N$11+Switzerland!N$10+Poland!N$8</f>
        <v>32223</v>
      </c>
      <c r="O17" s="37">
        <f>Austria!O$12+'Czech Republic'!O$6+Denmark!O$11+France!O$16+Germany!O$11+Italy!O$11+Switzerland!O$10+Poland!O$8</f>
        <v>13575</v>
      </c>
      <c r="P17" s="37">
        <f>Austria!P$12+'Czech Republic'!P$6+Denmark!P$11+France!P$16+Germany!P$11+Italy!P$11+Switzerland!P$10+Poland!P$8</f>
        <v>14361</v>
      </c>
      <c r="Q17" s="37">
        <f>Austria!Q$12+'Czech Republic'!Q$6+Denmark!Q$11+France!Q$16+Germany!Q$11+Italy!Q$11+Switzerland!Q$10+Poland!Q$8</f>
        <v>5433</v>
      </c>
      <c r="R17" s="37">
        <f>Austria!R$12+'Czech Republic'!R$6+Denmark!R$11+France!R$16+Germany!R$11+Italy!R$11+Switzerland!R$10+Poland!R$8</f>
        <v>19629</v>
      </c>
      <c r="S17" s="59">
        <f>Austria!S$12+'Czech Republic'!S$6+Denmark!S$11+Germany!S$11+Italy!S$11+Switzerland!S$10+Poland!S$8</f>
        <v>12256</v>
      </c>
      <c r="T17" s="1"/>
    </row>
    <row r="18" spans="1:105" x14ac:dyDescent="0.25">
      <c r="A18" s="39" t="s">
        <v>27</v>
      </c>
      <c r="B18" s="43">
        <f t="shared" si="0"/>
        <v>-0.55987382100456495</v>
      </c>
      <c r="C18" s="69">
        <f>E18-'[1]Europe - variety'!E18</f>
        <v>-20882.281951074783</v>
      </c>
      <c r="D18" s="37">
        <f>F18-'[1]Europe - variety'!F18</f>
        <v>-24557.74405366891</v>
      </c>
      <c r="E18" s="120">
        <f>Austria!E$13+Belgium!E$7+'Czech Republic'!E$7+Denmark!E$13+France!E$18+Germany!E$13+Italy!E$12+Switzerland!E$11+Netherlands!E$5+UK!E$7+Poland!E$9</f>
        <v>28465.901128678084</v>
      </c>
      <c r="F18" s="37">
        <f>Austria!F$13+Belgium!F$7+'Czech Republic'!F$7+Denmark!F$13+France!F$18+Germany!F$13+Italy!F$12+Switzerland!F$11+Netherlands!F$5+UK!F$7+Poland!F$9</f>
        <v>64676.682476943344</v>
      </c>
      <c r="G18" s="37">
        <f>Austria!G$13+Belgium!G$7+'Czech Republic'!G$7+Denmark!G$13+France!G$18+Germany!G$13+Italy!G$12+Switzerland!G$11+Netherlands!G$5+UK!G$7+Poland!G$9</f>
        <v>31028.05</v>
      </c>
      <c r="H18" s="37">
        <f>Austria!H$13+Belgium!H$7+'Czech Republic'!H$7+Denmark!H$13+France!H$18+Germany!H$13+Italy!H$12+Switzerland!H$11+Netherlands!H$5+UK!H$7+Poland!H$9</f>
        <v>29046</v>
      </c>
      <c r="I18" s="37">
        <f>Austria!I$13+Belgium!I$7+'Czech Republic'!I$7+Denmark!I$13+France!I$18+Germany!I$13+Italy!I$12+Switzerland!I$11+Netherlands!I$5+UK!I$7+Poland!I$9</f>
        <v>45549</v>
      </c>
      <c r="J18" s="37">
        <f>Austria!J$13+Belgium!J$7+'Czech Republic'!J$7+Denmark!J$14+France!J$18+Germany!J$13+Italy!J$12+Switzerland!J$11+Netherlands!J$5+UK!J$7+Poland!J$9</f>
        <v>10816</v>
      </c>
      <c r="K18" s="37">
        <f>Austria!K$13+Belgium!K$7+'Czech Republic'!K$7+Denmark!K$14+France!K$18+Germany!K$13+Italy!K$12+Switzerland!K$11+Netherlands!K$5+UK!K$7+Poland!K$9</f>
        <v>44453</v>
      </c>
      <c r="L18" s="37">
        <f>Austria!L$13+Belgium!L$7+'Czech Republic'!L$7+Denmark!L$14+France!L$18+Germany!L$13+Italy!L$12+Switzerland!L$11+Netherlands!L$5+UK!L$7+Poland!L$9</f>
        <v>50459.199999999997</v>
      </c>
      <c r="M18" s="37">
        <f>Austria!M$13+Belgium!M$7+'Czech Republic'!M$7+Denmark!M$14+France!M$18+Germany!M$13+Italy!M$12+Switzerland!M$11+Netherlands!M$5+UK!M$7+Poland!M$9</f>
        <v>59296</v>
      </c>
      <c r="N18" s="37">
        <f>Austria!N$13+Belgium!N$7+'Czech Republic'!N$7+Denmark!N$14+France!N$18+Germany!N$13+Italy!N$12+Switzerland!N$11+Netherlands!N$5+UK!N$7+Poland!N$9</f>
        <v>49566</v>
      </c>
      <c r="O18" s="37">
        <f>Austria!O$13+Belgium!O$7+'Czech Republic'!O$7+Denmark!O$14+France!O$18+Germany!O$13+Italy!O$12+Switzerland!O$11+Netherlands!O$5+UK!O$7+Poland!O$9</f>
        <v>30215</v>
      </c>
      <c r="P18" s="37">
        <f>Austria!P$13+Belgium!P$7+'Czech Republic'!P$7+Denmark!P$14+France!P$18+Germany!P$13+Italy!P$12+Switzerland!P$11+Netherlands!P$5+UK!P$7+Poland!P$9</f>
        <v>43506</v>
      </c>
      <c r="Q18" s="37">
        <f>Austria!Q$13+Belgium!Q$7+'Czech Republic'!Q$7+Denmark!Q$14+France!Q$18+Germany!Q$13+Italy!Q$12+Switzerland!Q$11+Netherlands!Q$5+UK!Q$7+Poland!Q$9</f>
        <v>27564</v>
      </c>
      <c r="R18" s="37">
        <f>Austria!R$13+Belgium!R$7+'Czech Republic'!R$7+Denmark!R$13+France!R$18+Germany!R$13+Italy!R$12+Switzerland!R$11+Netherlands!R$5+UK!R$7+Poland!R$9</f>
        <v>55767</v>
      </c>
      <c r="S18" s="59">
        <f>Austria!S$13+Belgium!S$7+'Czech Republic'!S$7+Denmark!S$13+Germany!S$13+Italy!S$12+Switzerland!S$11+Netherlands!S$5+UK!S$7+Poland!S$9</f>
        <v>76578</v>
      </c>
      <c r="T18" s="1"/>
    </row>
    <row r="19" spans="1:105" x14ac:dyDescent="0.25">
      <c r="A19" s="39" t="s">
        <v>26</v>
      </c>
      <c r="B19" s="43">
        <f t="shared" si="0"/>
        <v>-0.64913401930082437</v>
      </c>
      <c r="C19" s="69">
        <f>E19-'[1]Europe - variety'!E19</f>
        <v>-6200.8535566283354</v>
      </c>
      <c r="D19" s="37">
        <f>F19-'[1]Europe - variety'!F19</f>
        <v>-10044</v>
      </c>
      <c r="E19" s="120">
        <f>Austria!E$14+Belgium!E$8+Denmark!E$14+Germany!E$14+UK!E$8</f>
        <v>5490</v>
      </c>
      <c r="F19" s="37">
        <f>Austria!F$14+Belgium!F$8+Denmark!F$14+Germany!F$14+UK!F$8</f>
        <v>15647</v>
      </c>
      <c r="G19" s="37">
        <f>Austria!G$14+Belgium!G$8+Denmark!G$14+Germany!G$14+UK!G$8</f>
        <v>8240</v>
      </c>
      <c r="H19" s="37">
        <f>Austria!H$14+Belgium!H$8+Denmark!H$14+Germany!H$14+UK!H$8</f>
        <v>16044</v>
      </c>
      <c r="I19" s="37">
        <f>Austria!I$14+Belgium!I$8+Denmark!I$14+Germany!I$14+UK!I$8</f>
        <v>25461</v>
      </c>
      <c r="J19" s="37">
        <f>Austria!J$14+Belgium!J$8+Denmark!J$15+Germany!J$14+UK!J$8</f>
        <v>545</v>
      </c>
      <c r="K19" s="37">
        <f>Austria!K$14+Belgium!K$8+Denmark!K$15+Germany!K$14+UK!K$8</f>
        <v>13775</v>
      </c>
      <c r="L19" s="37">
        <f>Austria!L$14+Belgium!L$8+Denmark!L$15+Germany!L$14+UK!L$8</f>
        <v>17617</v>
      </c>
      <c r="M19" s="37">
        <f>Austria!M$14+Belgium!M$8+Denmark!M$15+Germany!M$14+UK!M$8</f>
        <v>24431</v>
      </c>
      <c r="N19" s="37">
        <f>Austria!N$14+Belgium!N$8+Denmark!N$15+Germany!N$14+UK!N$8</f>
        <v>17513</v>
      </c>
      <c r="O19" s="37">
        <f>Austria!O$14+Belgium!O$8+Denmark!O$15+Germany!O$14+UK!O$8</f>
        <v>11156</v>
      </c>
      <c r="P19" s="37">
        <f>Austria!P$14+Belgium!P$8+Denmark!P$15+Germany!P$14+UK!P$8</f>
        <v>9519</v>
      </c>
      <c r="Q19" s="37">
        <f>Austria!Q$14+Belgium!Q$8+Denmark!Q$15+Germany!Q$14+UK!Q$8</f>
        <v>11453</v>
      </c>
      <c r="R19" s="37">
        <f>Austria!R$14+Belgium!R$8+Denmark!R$14+Germany!R$14+UK!R$8</f>
        <v>14305</v>
      </c>
      <c r="S19" s="59">
        <f>Austria!S$14+Belgium!S$8+Denmark!S$14+Germany!S$14+UK!S$8</f>
        <v>12363</v>
      </c>
    </row>
    <row r="20" spans="1:105" x14ac:dyDescent="0.25">
      <c r="A20" s="39" t="s">
        <v>51</v>
      </c>
      <c r="B20" s="43" t="str">
        <f t="shared" si="0"/>
        <v/>
      </c>
      <c r="C20" s="69">
        <f>E20-'[1]Europe - variety'!E20</f>
        <v>0</v>
      </c>
      <c r="D20" s="37">
        <f>F20-'[1]Europe - variety'!F20</f>
        <v>0</v>
      </c>
      <c r="E20" s="120">
        <f>Italy!E$13</f>
        <v>0</v>
      </c>
      <c r="F20" s="37">
        <f>Italy!F$13</f>
        <v>0</v>
      </c>
      <c r="G20" s="37">
        <f>Italy!G$13</f>
        <v>0</v>
      </c>
      <c r="H20" s="37">
        <f>Italy!H$13</f>
        <v>0</v>
      </c>
      <c r="I20" s="37">
        <f>Italy!I$13</f>
        <v>0</v>
      </c>
      <c r="J20" s="37">
        <f>Italy!J$13</f>
        <v>0</v>
      </c>
      <c r="K20" s="37">
        <f>Italy!K$13</f>
        <v>0</v>
      </c>
      <c r="L20" s="37">
        <f>Italy!L$13</f>
        <v>0</v>
      </c>
      <c r="M20" s="37">
        <f>Italy!M$13</f>
        <v>0</v>
      </c>
      <c r="N20" s="37">
        <f>Italy!N$13</f>
        <v>0</v>
      </c>
      <c r="O20" s="37">
        <f>Italy!O$13</f>
        <v>0</v>
      </c>
      <c r="P20" s="37">
        <f>Italy!P$13</f>
        <v>0</v>
      </c>
      <c r="Q20" s="37">
        <f>Italy!Q$13</f>
        <v>0</v>
      </c>
      <c r="R20" s="37">
        <f>Italy!R$13+Poland!R$10</f>
        <v>0</v>
      </c>
      <c r="S20" s="59">
        <f>Italy!S$13+Poland!S$10</f>
        <v>0</v>
      </c>
    </row>
    <row r="21" spans="1:105" x14ac:dyDescent="0.25">
      <c r="A21" s="39" t="s">
        <v>34</v>
      </c>
      <c r="B21" s="43" t="str">
        <f t="shared" si="0"/>
        <v/>
      </c>
      <c r="C21" s="69">
        <f>E21-'[1]Europe - variety'!E21</f>
        <v>0</v>
      </c>
      <c r="D21" s="37">
        <f>F21-'[1]Europe - variety'!F21</f>
        <v>0</v>
      </c>
      <c r="E21" s="120">
        <f>Poland!E$11</f>
        <v>0</v>
      </c>
      <c r="F21" s="37">
        <f>Poland!F$11</f>
        <v>0</v>
      </c>
      <c r="G21" s="37">
        <f>Poland!G$11</f>
        <v>0</v>
      </c>
      <c r="H21" s="37">
        <f>Poland!H$11</f>
        <v>0</v>
      </c>
      <c r="I21" s="37">
        <f>Poland!I$11</f>
        <v>0</v>
      </c>
      <c r="J21" s="37">
        <f>Poland!J$11</f>
        <v>0</v>
      </c>
      <c r="K21" s="37">
        <f>Poland!K$11</f>
        <v>0</v>
      </c>
      <c r="L21" s="37">
        <f>Poland!L$11</f>
        <v>0</v>
      </c>
      <c r="M21" s="37">
        <f>Poland!M$11</f>
        <v>0</v>
      </c>
      <c r="N21" s="37">
        <f>Poland!N$11</f>
        <v>0</v>
      </c>
      <c r="O21" s="37">
        <f>Poland!O$11</f>
        <v>0</v>
      </c>
      <c r="P21" s="37">
        <f>Poland!P$11</f>
        <v>0</v>
      </c>
      <c r="Q21" s="37">
        <f>Poland!Q$11</f>
        <v>0</v>
      </c>
      <c r="R21" s="37">
        <f>Poland!R$11</f>
        <v>1000</v>
      </c>
      <c r="S21" s="59">
        <f>Poland!S$11</f>
        <v>0</v>
      </c>
    </row>
    <row r="22" spans="1:105" x14ac:dyDescent="0.25">
      <c r="A22" s="39" t="s">
        <v>18</v>
      </c>
      <c r="B22" s="43">
        <f t="shared" si="0"/>
        <v>-0.70729899962949239</v>
      </c>
      <c r="C22" s="69">
        <f>E22-'[1]Europe - variety'!E22</f>
        <v>-1002.145</v>
      </c>
      <c r="D22" s="37">
        <f>F22-'[1]Europe - variety'!F22</f>
        <v>-1364.3359999999998</v>
      </c>
      <c r="E22" s="120">
        <f>Italy!E$14</f>
        <v>395</v>
      </c>
      <c r="F22" s="37">
        <f>Italy!F$14</f>
        <v>1349.5</v>
      </c>
      <c r="G22" s="37">
        <f>Italy!G$14</f>
        <v>2350.3000000000002</v>
      </c>
      <c r="H22" s="37">
        <f>Italy!H$14</f>
        <v>49</v>
      </c>
      <c r="I22" s="37">
        <f>Italy!I$14</f>
        <v>2961.6</v>
      </c>
      <c r="J22" s="37">
        <f>Italy!J$14</f>
        <v>4</v>
      </c>
      <c r="K22" s="37">
        <f>Italy!K$14</f>
        <v>2093</v>
      </c>
      <c r="L22" s="37">
        <f>Italy!L$14</f>
        <v>2420</v>
      </c>
      <c r="M22" s="37">
        <f>Italy!M$14</f>
        <v>2071</v>
      </c>
      <c r="N22" s="37">
        <f>Italy!N$14</f>
        <v>2234</v>
      </c>
      <c r="O22" s="37">
        <f>Italy!O$14</f>
        <v>273</v>
      </c>
      <c r="P22" s="37">
        <f>Italy!P$14</f>
        <v>0</v>
      </c>
      <c r="Q22" s="37">
        <f>Italy!Q$14</f>
        <v>821</v>
      </c>
      <c r="R22" s="37">
        <f>Italy!R$14</f>
        <v>93</v>
      </c>
      <c r="S22" s="59">
        <f>Italy!S$14</f>
        <v>1521</v>
      </c>
    </row>
    <row r="23" spans="1:105" x14ac:dyDescent="0.25">
      <c r="A23" s="39" t="s">
        <v>13</v>
      </c>
      <c r="B23" s="43">
        <f t="shared" si="0"/>
        <v>-0.18221977918367904</v>
      </c>
      <c r="C23" s="69">
        <f>E23-'[1]Europe - variety'!E23</f>
        <v>-10538.929848619289</v>
      </c>
      <c r="D23" s="37">
        <f>F23-'[1]Europe - variety'!F23</f>
        <v>-10147.121458596614</v>
      </c>
      <c r="E23" s="120">
        <f>Austria!E$16+Denmark!E$16+Germany!E$15+Switzerland!E$14+Poland!E$12+Italy!E$15</f>
        <v>8022.105401844532</v>
      </c>
      <c r="F23" s="37">
        <f>Austria!F$16+Denmark!F$16+Germany!F$15+Switzerland!F$14+Poland!F$12+Italy!F$15</f>
        <v>9809.6104523495833</v>
      </c>
      <c r="G23" s="37">
        <f>Austria!G$16+Denmark!G$16+Germany!G$15+Switzerland!G$14+Poland!G$12+Italy!G$15</f>
        <v>8229.9</v>
      </c>
      <c r="H23" s="37">
        <f>Austria!H$16+Denmark!H$16+Germany!H$15+Switzerland!H$14+Poland!H$12+Italy!H$15</f>
        <v>741</v>
      </c>
      <c r="I23" s="37">
        <f>Austria!I$16+Denmark!I$16+Germany!I$15+Switzerland!I$14+Poland!I$12+Italy!I$15</f>
        <v>6805</v>
      </c>
      <c r="J23" s="37">
        <f>Austria!J$16+Denmark!J$16+Germany!J$15+Switzerland!J$14+Poland!J$12</f>
        <v>31</v>
      </c>
      <c r="K23" s="37">
        <f>Austria!K$16+Denmark!K$16+Germany!K$15+Switzerland!K$14+Poland!K$12</f>
        <v>1511</v>
      </c>
      <c r="L23" s="37">
        <f>Austria!L$16+Denmark!L$16+Germany!L$15+Switzerland!L$14+Poland!L$12</f>
        <v>1147</v>
      </c>
      <c r="M23" s="37">
        <f>Austria!M$16+Denmark!M$16+Germany!M$15+Switzerland!M$14+Poland!M$12</f>
        <v>1056</v>
      </c>
      <c r="N23" s="37">
        <f>Austria!N$16+Denmark!N$16+Germany!N$15+Switzerland!N$14+Poland!N$12</f>
        <v>497</v>
      </c>
      <c r="O23" s="37">
        <f>Austria!O$16+Denmark!O$16+Germany!O$15+Switzerland!O$14+Poland!O$12</f>
        <v>83</v>
      </c>
      <c r="P23" s="37">
        <f>Austria!P$16+Denmark!P$16+Germany!P$15+Switzerland!P$14+Poland!P$12</f>
        <v>462</v>
      </c>
      <c r="Q23" s="37">
        <f>Austria!Q$16+Denmark!Q$16+Germany!Q$15+Switzerland!Q$14+Poland!Q$12</f>
        <v>284</v>
      </c>
      <c r="R23" s="37">
        <f>Austria!R$16+Denmark!R$16+Germany!R$15+Switzerland!R$14</f>
        <v>291</v>
      </c>
      <c r="S23" s="59">
        <f>Austria!S$16+Denmark!S$16+Germany!S$15+Switzerland!S$14</f>
        <v>119</v>
      </c>
    </row>
    <row r="24" spans="1:105" x14ac:dyDescent="0.25">
      <c r="A24" s="39" t="s">
        <v>19</v>
      </c>
      <c r="B24" s="43">
        <f t="shared" si="0"/>
        <v>-0.64707126477725585</v>
      </c>
      <c r="C24" s="69">
        <f>E24-'[1]Europe - variety'!E24</f>
        <v>-12178.443348678751</v>
      </c>
      <c r="D24" s="37">
        <f>F24-'[1]Europe - variety'!F24</f>
        <v>-14571.009269723059</v>
      </c>
      <c r="E24" s="120">
        <f>'Czech Republic'!E$8+France!E$19+Italy!E$16+Spain!E$6+Poland!E$13</f>
        <v>3170.5</v>
      </c>
      <c r="F24" s="37">
        <f>'Czech Republic'!F$8+France!F$19+Italy!F$16+Spain!F$6+Poland!F$13</f>
        <v>8983.4</v>
      </c>
      <c r="G24" s="37">
        <f>'Czech Republic'!G$8+France!G$19+Italy!G$16+Spain!G$6+Poland!G$13</f>
        <v>8068.8069173581944</v>
      </c>
      <c r="H24" s="37">
        <f>'Czech Republic'!H$8+France!H$19+Italy!H$16+Spain!H$6+Poland!H$13</f>
        <v>6497.1401734125138</v>
      </c>
      <c r="I24" s="37">
        <f>'Czech Republic'!I$8+France!I$19+Italy!I$16+Spain!I$6+Poland!I$13</f>
        <v>9390.1</v>
      </c>
      <c r="J24" s="37">
        <f>'Czech Republic'!J$8+France!J$19+Italy!J$16+Spain!J$6+Poland!J$13</f>
        <v>647.79999999999995</v>
      </c>
      <c r="K24" s="37">
        <f>'Czech Republic'!K$8+France!K$19+Italy!K$16+Spain!K$6+Poland!K$13</f>
        <v>14941</v>
      </c>
      <c r="L24" s="37">
        <f>'Czech Republic'!L$8+France!L$19+Italy!L$16+Spain!L$6+Poland!L$13</f>
        <v>5722.2</v>
      </c>
      <c r="M24" s="37">
        <f>'Czech Republic'!M$8+France!M$19+Italy!M$16+Spain!M$6+Poland!M$13</f>
        <v>4043.9684995660969</v>
      </c>
      <c r="N24" s="37">
        <f>'Czech Republic'!N$8+France!N$19+Italy!N$16+Spain!N$6+Poland!N$13</f>
        <v>7734.4043523984928</v>
      </c>
      <c r="O24" s="37">
        <f>'Czech Republic'!O$8+France!O$19+Italy!O$16+Spain!O$6+Poland!O$12+Poland!O$13</f>
        <v>262.52904330050211</v>
      </c>
      <c r="P24" s="37">
        <f>'Czech Republic'!P$8+France!P$19+Italy!P$16+Spain!P$6+Poland!P$12+Poland!P$13</f>
        <v>438</v>
      </c>
      <c r="Q24" s="37">
        <f>'Czech Republic'!Q$8+France!Q$19+Italy!Q$16+Spain!Q$6+Poland!Q$12+Poland!Q$13</f>
        <v>565.3222034943575</v>
      </c>
      <c r="R24" s="37">
        <f>'Czech Republic'!R$8+France!R$19+Italy!R$16+Spain!R$6+Poland!R$12+Poland!R$13</f>
        <v>2975</v>
      </c>
      <c r="S24" s="59">
        <f>'Czech Republic'!S$8+Italy!S$16+Spain!S$6+Poland!S$12+Poland!S$13</f>
        <v>2955</v>
      </c>
    </row>
    <row r="25" spans="1:105" x14ac:dyDescent="0.25">
      <c r="A25" s="39" t="s">
        <v>135</v>
      </c>
      <c r="B25" s="43">
        <f t="shared" si="0"/>
        <v>5.6341421219883614E-2</v>
      </c>
      <c r="C25" s="69">
        <f>E25-'[1]Europe - variety'!E25</f>
        <v>-33244.994900199876</v>
      </c>
      <c r="D25" s="37">
        <f>F25-'[1]Europe - variety'!F25</f>
        <v>-36364.95962732919</v>
      </c>
      <c r="E25" s="120">
        <f>Germany!E$16+Austria!E$17+Poland!E$14</f>
        <v>43544.322353974523</v>
      </c>
      <c r="F25" s="37">
        <f>Germany!F$16+Austria!F$17+Poland!F$14</f>
        <v>41221.82608695652</v>
      </c>
      <c r="G25" s="37">
        <f>Germany!G$16+Austria!G$17+Poland!G$14</f>
        <v>32907.75</v>
      </c>
      <c r="H25" s="37">
        <f>Germany!H$16+Austria!H$17+Poland!H$14</f>
        <v>14777</v>
      </c>
      <c r="I25" s="37">
        <f>Germany!I$16+Austria!I$17+Poland!I$14</f>
        <v>30141</v>
      </c>
      <c r="J25" s="37">
        <f>Germany!J$16+Austria!J$17</f>
        <v>7991</v>
      </c>
      <c r="K25" s="37">
        <f>Germany!K$16</f>
        <v>18977</v>
      </c>
      <c r="L25" s="37">
        <f>Germany!L$16</f>
        <v>10356</v>
      </c>
      <c r="M25" s="37">
        <f>Germany!M$16</f>
        <v>6046</v>
      </c>
      <c r="N25" s="37">
        <f>Germany!N$16</f>
        <v>5395</v>
      </c>
      <c r="O25" s="37">
        <f>Germany!O$16</f>
        <v>3920</v>
      </c>
      <c r="P25" s="37">
        <f>Germany!P$16</f>
        <v>2779</v>
      </c>
      <c r="Q25" s="37">
        <f>Germany!Q$16</f>
        <v>1346</v>
      </c>
      <c r="R25" s="37">
        <f>Germany!R$16</f>
        <v>3394</v>
      </c>
      <c r="S25" s="59">
        <f>Germany!S$16</f>
        <v>1559</v>
      </c>
    </row>
    <row r="26" spans="1:105" s="4" customFormat="1" ht="13.8" thickBot="1" x14ac:dyDescent="0.3">
      <c r="A26" s="39" t="s">
        <v>124</v>
      </c>
      <c r="B26" s="43">
        <f t="shared" si="0"/>
        <v>0.50837138508371393</v>
      </c>
      <c r="C26" s="69">
        <f>E26-'[1]Europe - variety'!E26</f>
        <v>-4204</v>
      </c>
      <c r="D26" s="37">
        <f>F26-'[1]Europe - variety'!F26</f>
        <v>-1056</v>
      </c>
      <c r="E26" s="120">
        <f>France!E$21+France!E$20+Italy!E$17+Switzerland!E$12</f>
        <v>1982</v>
      </c>
      <c r="F26" s="37">
        <f>France!F$21+France!F$20+Italy!F$17+Switzerland!F$12</f>
        <v>1314</v>
      </c>
      <c r="G26" s="37">
        <f>France!G$21+France!G$20+Italy!G$17+Switzerland!G$12</f>
        <v>3533</v>
      </c>
      <c r="H26" s="37">
        <f>France!H$21+France!H$20+Italy!H$17+Switzerland!H$12</f>
        <v>549</v>
      </c>
      <c r="I26" s="37">
        <f>France!I$21+France!I$20+Italy!I$17+Switzerland!I$12</f>
        <v>3469</v>
      </c>
      <c r="J26" s="37">
        <f>France!J$21+France!J$20+Italy!J$17+Switzerland!J$12</f>
        <v>241</v>
      </c>
      <c r="K26" s="37">
        <f>France!K$21+France!K$20+Italy!K$17+Switzerland!K$12</f>
        <v>2127</v>
      </c>
      <c r="L26" s="37">
        <f>France!L$21+France!L$20+Italy!L$17+Switzerland!L$12</f>
        <v>1758</v>
      </c>
      <c r="M26" s="37">
        <f>France!M$21+France!M$20+Italy!M$17+Switzerland!M$12</f>
        <v>603</v>
      </c>
      <c r="N26" s="37">
        <f>France!N$21+France!N$20+Italy!N$17+Switzerland!N$12</f>
        <v>2875</v>
      </c>
      <c r="O26" s="37">
        <f>France!O$21+France!O$20+Italy!O$17+Switzerland!O$12</f>
        <v>486</v>
      </c>
      <c r="P26" s="37">
        <f>France!P$21+France!P$20+Italy!P$17+Switzerland!P$12</f>
        <v>1597</v>
      </c>
      <c r="Q26" s="37">
        <f>France!Q$21+France!Q$20+Italy!Q$17+Switzerland!Q$12</f>
        <v>814</v>
      </c>
      <c r="R26" s="37">
        <f>France!R$21+France!R$20+Italy!R$17+Switzerland!R$12</f>
        <v>1112</v>
      </c>
      <c r="S26" s="59">
        <f>Italy!S$17+Switzerland!S$12</f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x14ac:dyDescent="0.25">
      <c r="A27" s="39" t="s">
        <v>91</v>
      </c>
      <c r="B27" s="43">
        <f t="shared" si="0"/>
        <v>-0.19999999999999996</v>
      </c>
      <c r="C27" s="69">
        <f>E27-'[1]Europe - variety'!E27</f>
        <v>-11008</v>
      </c>
      <c r="D27" s="37">
        <f>F27-'[1]Europe - variety'!F27</f>
        <v>-15140</v>
      </c>
      <c r="E27" s="120">
        <f>'Czech Republic'!E$9+Germany!E$17+Poland!E$15</f>
        <v>4000</v>
      </c>
      <c r="F27" s="37">
        <f>'Czech Republic'!F$9+Germany!F$17+Poland!F$15</f>
        <v>5000</v>
      </c>
      <c r="G27" s="37">
        <f>'Czech Republic'!G$9+Germany!G$17+Poland!G$15</f>
        <v>8000</v>
      </c>
      <c r="H27" s="37">
        <f>'Czech Republic'!H$9+Germany!H$17+Poland!H$15</f>
        <v>0</v>
      </c>
      <c r="I27" s="37">
        <f>'Czech Republic'!I$9+Germany!I$17+Poland!I$15</f>
        <v>20136</v>
      </c>
      <c r="J27" s="37">
        <f>'Czech Republic'!J$9+Germany!J$17+Poland!J$15</f>
        <v>3000</v>
      </c>
      <c r="K27" s="37">
        <f>'Czech Republic'!K$9+Germany!K$17+Poland!K$15</f>
        <v>3000</v>
      </c>
      <c r="L27" s="37">
        <f>'Czech Republic'!L$9+Germany!L$17+Poland!L$15</f>
        <v>3000</v>
      </c>
      <c r="M27" s="37">
        <f>'Czech Republic'!M$9+Germany!M$17+Poland!M$15</f>
        <v>1000</v>
      </c>
      <c r="N27" s="37">
        <f>'Czech Republic'!N$9+Germany!N$17+Poland!N$15</f>
        <v>1000</v>
      </c>
      <c r="O27" s="37">
        <f>'Czech Republic'!O$9+Germany!O$17+Poland!O$15</f>
        <v>1000</v>
      </c>
      <c r="P27" s="37">
        <f>'Czech Republic'!P$9+Germany!P$17+Poland!P$15</f>
        <v>0</v>
      </c>
      <c r="Q27" s="37">
        <f>'Czech Republic'!Q$9+Germany!Q$17+Poland!Q$15</f>
        <v>0</v>
      </c>
      <c r="R27" s="37">
        <f>'Czech Republic'!R$9+Germany!R$17+Poland!R$15</f>
        <v>2000</v>
      </c>
      <c r="S27" s="59">
        <f>'Czech Republic'!S$9+Germany!S$17+Poland!S$15</f>
        <v>0</v>
      </c>
    </row>
    <row r="28" spans="1:105" x14ac:dyDescent="0.25">
      <c r="A28" s="39" t="s">
        <v>21</v>
      </c>
      <c r="B28" s="43" t="str">
        <f t="shared" si="0"/>
        <v/>
      </c>
      <c r="C28" s="69">
        <f>E28-'[1]Europe - variety'!E28</f>
        <v>0</v>
      </c>
      <c r="D28" s="37">
        <f>F28-'[1]Europe - variety'!F28</f>
        <v>0</v>
      </c>
      <c r="E28" s="120">
        <f>Italy!E$18</f>
        <v>0</v>
      </c>
      <c r="F28" s="37">
        <f>Italy!F$18</f>
        <v>0</v>
      </c>
      <c r="G28" s="37">
        <f>Italy!G$18</f>
        <v>0</v>
      </c>
      <c r="H28" s="37">
        <f>Italy!H$18</f>
        <v>0</v>
      </c>
      <c r="I28" s="37">
        <f>Italy!I$18</f>
        <v>300</v>
      </c>
      <c r="J28" s="37">
        <f>Italy!J$18</f>
        <v>0</v>
      </c>
      <c r="K28" s="37">
        <f>Italy!K$18</f>
        <v>547</v>
      </c>
      <c r="L28" s="37">
        <f>Italy!L$18</f>
        <v>1826.4</v>
      </c>
      <c r="M28" s="37">
        <f>Italy!M$18</f>
        <v>575</v>
      </c>
      <c r="N28" s="37">
        <f>Italy!N$18</f>
        <v>564</v>
      </c>
      <c r="O28" s="37">
        <f>Italy!O$18</f>
        <v>0</v>
      </c>
      <c r="P28" s="37">
        <f>Italy!P$18</f>
        <v>0</v>
      </c>
      <c r="Q28" s="37">
        <f>Italy!Q$18</f>
        <v>0</v>
      </c>
      <c r="R28" s="37">
        <f>Italy!R$18</f>
        <v>0</v>
      </c>
      <c r="S28" s="59">
        <f>Italy!S$18</f>
        <v>371</v>
      </c>
    </row>
    <row r="29" spans="1:105" x14ac:dyDescent="0.25">
      <c r="A29" s="39" t="s">
        <v>35</v>
      </c>
      <c r="B29" s="43" t="str">
        <f t="shared" si="0"/>
        <v/>
      </c>
      <c r="C29" s="69">
        <f>E29-'[1]Europe - variety'!E29</f>
        <v>0</v>
      </c>
      <c r="D29" s="37">
        <f>F29-'[1]Europe - variety'!F29</f>
        <v>0</v>
      </c>
      <c r="E29" s="120">
        <f>'Czech Republic'!E$10+UK!E$9+Poland!E$16</f>
        <v>0</v>
      </c>
      <c r="F29" s="37">
        <f>'Czech Republic'!F$10+UK!F$9+Poland!F$16</f>
        <v>0</v>
      </c>
      <c r="G29" s="37">
        <f>'Czech Republic'!G$10+UK!G$9+Poland!G$16</f>
        <v>0</v>
      </c>
      <c r="H29" s="37">
        <f>'Czech Republic'!H$10+UK!H$9+Poland!H$16</f>
        <v>0</v>
      </c>
      <c r="I29" s="37">
        <f>'Czech Republic'!I$10+UK!I$9+Poland!I$16</f>
        <v>0</v>
      </c>
      <c r="J29" s="37">
        <f>'Czech Republic'!J$10+UK!J$9+Poland!J$16+Denmark!J$18</f>
        <v>0</v>
      </c>
      <c r="K29" s="37">
        <f>'Czech Republic'!K$10+UK!K$9+Poland!K$16+Denmark!K$18</f>
        <v>0</v>
      </c>
      <c r="L29" s="37">
        <f>'Czech Republic'!L$10+UK!L$9+Poland!L$16+Denmark!L$18</f>
        <v>113</v>
      </c>
      <c r="M29" s="37">
        <f>'Czech Republic'!M$10+UK!M$9+Poland!M$16+Denmark!M$18</f>
        <v>0</v>
      </c>
      <c r="N29" s="37">
        <f>'Czech Republic'!N$10+UK!N$9+Poland!N$16+Denmark!N$18</f>
        <v>0</v>
      </c>
      <c r="O29" s="37">
        <f>'Czech Republic'!O$10+UK!O$9+Poland!O$16</f>
        <v>0</v>
      </c>
      <c r="P29" s="37">
        <f>'Czech Republic'!P$10+UK!P$9+Poland!P$16</f>
        <v>0</v>
      </c>
      <c r="Q29" s="37">
        <f>'Czech Republic'!Q$10+UK!Q$9+Poland!Q$16</f>
        <v>0</v>
      </c>
      <c r="R29" s="37">
        <f>'Czech Republic'!R$10+UK!R$9+Poland!R$16</f>
        <v>0</v>
      </c>
      <c r="S29" s="59">
        <f>'Czech Republic'!S$10+UK!S$9+Poland!S$16</f>
        <v>0</v>
      </c>
    </row>
    <row r="30" spans="1:105" x14ac:dyDescent="0.25">
      <c r="A30" s="39" t="s">
        <v>125</v>
      </c>
      <c r="B30" s="43">
        <f t="shared" si="0"/>
        <v>-0.19941002949852504</v>
      </c>
      <c r="C30" s="69">
        <f>E30-'[1]Europe - variety'!E30</f>
        <v>-21755.272727272728</v>
      </c>
      <c r="D30" s="37">
        <f>F30-'[1]Europe - variety'!F30</f>
        <v>-13142.681818181816</v>
      </c>
      <c r="E30" s="120">
        <f>Denmark!E$18+France!E$2+France!E$24+France!E$17+France!E$15+France!E$13+Switzerland!E$17+UK!E$10+Germany!E$19+Netherlands!E$6</f>
        <v>14927</v>
      </c>
      <c r="F30" s="37">
        <f>Denmark!F$18+France!F$2+France!F$24+France!F$17+France!F$15+France!F$13+Switzerland!F$17+UK!F$10+Germany!F$19+Netherlands!F$6</f>
        <v>18645</v>
      </c>
      <c r="G30" s="37">
        <f>Denmark!G$18+France!G$2+France!G$24+France!G$17+France!G$15+France!G$13+Switzerland!G$17+UK!G$10+Germany!G$19+Netherlands!G$6</f>
        <v>9956</v>
      </c>
      <c r="H30" s="37">
        <f>Denmark!H$18+France!H$2+France!H$24+France!H$17+France!H$15+France!H$13+Switzerland!H$17+UK!H$10+Germany!H$19+Netherlands!H$6</f>
        <v>10147</v>
      </c>
      <c r="I30" s="37">
        <f>Denmark!I$18+France!I$2+France!I$24+France!I$17+France!I$15+France!I$13+Switzerland!I$17+UK!I$10+Germany!I$19+Netherlands!I$6</f>
        <v>14714</v>
      </c>
      <c r="J30" s="37">
        <f>Denmark!J$19+France!J$2+France!J$24+France!J$17+France!J$15+France!J$13+Switzerland!J$17+UK!J$10+Germany!J$19</f>
        <v>445</v>
      </c>
      <c r="K30" s="37">
        <f>Denmark!K$19+France!K$2+France!K$24+France!K$17+France!K$15+France!K$13+Switzerland!K$17+UK!K$10+Germany!K$19</f>
        <v>6510</v>
      </c>
      <c r="L30" s="37">
        <f>Denmark!L$19+France!L$2+France!L$24+France!L$17+France!L$15+France!L$13+Switzerland!L$17+UK!L$10+Germany!L$19</f>
        <v>3325</v>
      </c>
      <c r="M30" s="37">
        <f>Denmark!M$19+France!M$2+France!M$24+France!M$17+France!M$15+France!M$13+Switzerland!M$17+UK!M$10+Germany!M$19</f>
        <v>5282</v>
      </c>
      <c r="N30" s="37">
        <f>Denmark!N$19+France!N$2+France!N$24+France!N$17+France!N$15+France!N$13+Switzerland!N$17+UK!N$10+Germany!N$19</f>
        <v>6399</v>
      </c>
      <c r="O30" s="37">
        <f>Denmark!O18+France!O$2+France!O$24+France!O$17+France!O$15+France!O$13+Switzerland!O$17+UK!O$10+Germany!O$19</f>
        <v>1089</v>
      </c>
      <c r="P30" s="37">
        <f>Denmark!P18+France!P$2+France!P$24+France!P$17+France!P$15+France!P$13+Switzerland!P$17+UK!P$10+Germany!P$19</f>
        <v>2556</v>
      </c>
      <c r="Q30" s="37">
        <f>Denmark!Q18+France!Q$2+France!Q$24+France!Q$17+France!Q$15+France!Q$13+Switzerland!Q$17+UK!Q$10+Germany!Q$19</f>
        <v>957</v>
      </c>
      <c r="R30" s="37">
        <f>Denmark!R$18+France!R$2+France!R$24+France!R$17+France!R$15+France!R$13+Switzerland!R$17+UK!R$10+Germany!R$19</f>
        <v>2122</v>
      </c>
      <c r="S30" s="59">
        <f>Denmark!S$18+Switzerland!S$17+UK!S$10+Germany!S$19</f>
        <v>335</v>
      </c>
    </row>
    <row r="31" spans="1:105" ht="13.8" thickBot="1" x14ac:dyDescent="0.3">
      <c r="A31" s="40" t="s">
        <v>6</v>
      </c>
      <c r="B31" s="44">
        <f t="shared" si="0"/>
        <v>-0.13477744856076612</v>
      </c>
      <c r="C31" s="70">
        <f>E31-'[1]Europe - variety'!E31</f>
        <v>-42042.336074139799</v>
      </c>
      <c r="D31" s="36">
        <f>F31-'[1]Europe - variety'!F31</f>
        <v>-35159.705878662397</v>
      </c>
      <c r="E31" s="114">
        <f>Austria!E$2+Austria!E$6+Austria!E$15+Austria!E$18+Austria!E$19+Austria!E$20+Belgium!E$9+'Czech Republic'!E$11+Denmark!E$3+Denmark!E$16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31922.842775581907</v>
      </c>
      <c r="F31" s="36">
        <f>Austria!F$2+Austria!F$6+Austria!F$15+Austria!F$18+Austria!F$19+Austria!F$20+Belgium!F$9+'Czech Republic'!F$11+Denmark!F$3+Denmark!F$16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36895.52788757137</v>
      </c>
      <c r="G31" s="36">
        <f>Austria!G$2+Austria!G$6+Austria!G$15+Austria!G$18+Austria!G$19+Austria!G$20+Belgium!G$9+'Czech Republic'!G$11+Denmark!G$3+Denmark!G$16+Denmark!G$19+Germany!G$12+Germany!G$18+Germany!G$20+Italy!G$19+Spain!G$7+Switzerland!G$7+Switzerland!G$13+Switzerland!G$15+Switzerland!G$16+Switzerland!G$18+Netherlands!G$7+UK!G$11+France!G$3+France!G$7+France!G$22+France!G$23+France!G$25+Poland!G$10+Poland!G$17</f>
        <v>33326.050000000003</v>
      </c>
      <c r="H31" s="36">
        <f>Austria!H$2+Austria!H$6+Austria!H$15+Austria!H$18+Austria!H$19+Austria!H$20+Belgium!H$9+'Czech Republic'!H$11+Denmark!H$3+Denmark!H$16+Denmark!H$19+Germany!H$12+Germany!H$18+Germany!H$20+Italy!H$19+Spain!H$7+Switzerland!H$7+Switzerland!H$13+Switzerland!H$15+Switzerland!H$16+Switzerland!H$18+Netherlands!H$7+UK!H$11+France!H$3+France!H$7+France!H$22+France!H$23+France!H$25+Poland!H$10+Poland!H$17</f>
        <v>10409</v>
      </c>
      <c r="I31" s="36">
        <f>Austria!I$2+Austria!I$6+Austria!I$15+Austria!I$18+Austria!I$19+Austria!I$20+Belgium!I$9+'Czech Republic'!I$11+Denmark!I$3+Denmark!I$16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30883.599999999999</v>
      </c>
      <c r="J31" s="36">
        <f>Austria!J$2+Austria!J$6+Austria!J$15+Austria!J$18+Austria!J$19+Austria!J$20+Belgium!J$9+'Czech Republic'!J$11+Denmark!J$3+Denmark!J$16+Denmark!J$13+Denmark!J$20+Germany!J$12+Germany!J$18+Germany!J$20+Italy!J$19+Spain!J$7+Switzerland!J$7+Switzerland!J$13+Switzerland!J$15+Switzerland!J$16+Switzerland!J$18+Netherlands!J$7+UK!J$11+France!J$3+France!J$7+France!J$22+France!J$23+France!J$25+Poland!J$10+Poland!J$17</f>
        <v>5767</v>
      </c>
      <c r="K31" s="36">
        <f>Austria!K$2+Austria!K$6+Austria!K$15+Austria!K$18+Austria!K$19+Austria!K$20+Belgium!K$9+'Czech Republic'!K$11+Denmark!K$3+Denmark!K$16+Denmark!K$13+Denmark!K$20+Germany!K$12+Germany!K$18+Germany!K$20+Italy!K$19+Spain!K$7+Switzerland!K$7+Switzerland!K$13+Switzerland!K$15+Switzerland!K$16+Switzerland!K$18+Netherlands!K$7+UK!K$11+France!K$3+France!K$7+France!K$22+France!K$23+France!K$25+Poland!K$10+Poland!K$17</f>
        <v>27161</v>
      </c>
      <c r="L31" s="36">
        <f>Austria!L$2+Austria!L$6+Austria!L$15+Austria!L$18+Austria!L$19+Austria!L$20+Belgium!L$9+'Czech Republic'!L$11+Denmark!L$3+Denmark!L$16+Denmark!L$13+Denmark!L$20+Germany!L$12+Germany!L$18+Germany!L$20+Italy!L$19+Spain!L$7+Switzerland!L$7+Switzerland!L$13+Switzerland!L$15+Switzerland!L$16+Switzerland!L$18+Netherlands!L$7+UK!L$11+France!L$3+France!L$7+France!L$22+France!L$23+France!L$25+Poland!L$10+Poland!L$17</f>
        <v>24851.1</v>
      </c>
      <c r="M31" s="36">
        <f>Austria!M$2+Austria!M$6+Austria!M$15+Austria!M$18+Austria!M$19+Austria!M$20+Belgium!M$9+'Czech Republic'!M$11+Denmark!M$3+Denmark!M$16+Denmark!M$13+Denmark!M$20+Germany!M$12+Germany!M$18+Germany!M$20+Italy!M$19+Spain!M$7+Switzerland!M$7+Switzerland!M$13+Switzerland!M$15+Switzerland!M$16+Switzerland!M$18+Netherlands!M$7+UK!M$11+France!M$3+France!M$7+France!M$22+France!M$23+France!M$25+Poland!M$10+Poland!M$17</f>
        <v>17340</v>
      </c>
      <c r="N31" s="36">
        <f>Austria!N$2+Austria!N$6+Austria!N$15+Austria!N$18+Austria!N$19+Austria!N$20+Belgium!N$9+'Czech Republic'!N$11+Denmark!N$3+Denmark!N$16+Denmark!N$13+Denmark!N$20+Germany!N$12+Germany!N$18+Germany!N$20+Italy!N$19+Spain!N$7+Switzerland!N$7+Switzerland!N$13+Switzerland!N$15+Switzerland!N$16+Switzerland!N$18+Netherlands!N$7+UK!N$11+France!N$3+France!N$7+France!N$22+France!N$23+France!N$25+Poland!N$10+Poland!N$17</f>
        <v>32617.599999999999</v>
      </c>
      <c r="O31" s="36">
        <f>Austria!O$2+Austria!O$6+Austria!O$15+Austria!O$18+Austria!O$19+Austria!O$20+Belgium!O$9+'Czech Republic'!O$11+Denmark!O$3+Denmark!O$16+Denmark!O$13+Denmark!O$19+Germany!O$12+Germany!O$18+Germany!O$20+Italy!O$19+Poland!O$10+Spain!O$7+Switzerland!O$7+Switzerland!O$13+Switzerland!O$15+Switzerland!O$16+Switzerland!O$18+Netherlands!O$7+UK!O$11+France!O$3+France!O$7+France!O$22+France!O$23+France!O$25+Poland!O$17</f>
        <v>7154</v>
      </c>
      <c r="P31" s="36">
        <f>Austria!P$2+Austria!P$6+Austria!P$15+Austria!P$18+Austria!P$19+Austria!P$20+Belgium!P$9+'Czech Republic'!P$11+Denmark!P$3+Denmark!P$16+Denmark!P$13+Denmark!P$19+Germany!P$12+Germany!P$18+Germany!P$20+Italy!P$19+Poland!P$10+Spain!P$7+Switzerland!P$7+Switzerland!P$13+Switzerland!P$15+Switzerland!P$16+Switzerland!P$18+Netherlands!P$7+UK!P$11+France!P$3+France!P$7+France!P$22+France!P$23+France!P$25+Poland!P$17</f>
        <v>10637</v>
      </c>
      <c r="Q31" s="36">
        <f>Austria!Q$2+Austria!Q$6+Austria!Q$15+Austria!Q$18+Austria!Q$19+Austria!Q$20+Belgium!Q$9+'Czech Republic'!Q$11+Denmark!Q$3+Denmark!Q$16+Denmark!Q$13+Denmark!Q$19+Germany!Q$12+Germany!Q$18+Germany!Q$20+Italy!Q$19+Spain!Q$7+Switzerland!Q$7+Switzerland!Q$13+Switzerland!Q$15+Switzerland!Q$16+Switzerland!Q$18+Netherlands!Q$7+UK!Q$11+France!Q$3+France!Q$7+France!Q$22+France!Q$23+France!Q$25+Poland!Q$17+Poland!Q$10</f>
        <v>8802.18</v>
      </c>
      <c r="R31" s="36">
        <f>Austria!R$2+Austria!R$15+Austria!R$18+Austria!R$19+Austria!R$20+Belgium!Q$5+Belgium!R$9+'Czech Republic'!R$11+Denmark!R$3+Denmark!R$15+Denmark!R13+Denmark!R$19+Germany!R$12+Germany!R$18+Germany!R$20+Italy!R$19+Spain!R$7+Switzerland!R$7+Switzerland!R$13+Switzerland!R$15+Switzerland!R$16+Switzerland!R$18+Netherlands!R$7+UK!R$11+France!R$3+France!R$7+France!R$22+France!R$23+France!R$25+Poland!R$17</f>
        <v>11505</v>
      </c>
      <c r="S31" s="60">
        <f>Austria!S$2+Austria!S$15+Austria!S$18+Austria!S$19+Austria!S$20+Belgium!Q$5+Belgium!S$9+'Czech Republic'!S$11+Denmark!S$3+Denmark!S$15+Denmark!S$13+Denmark!S$19+Germany!S$12+Germany!S$18+Germany!S$20+Italy!S$19+Spain!S$7+Switzerland!S$7+Switzerland!S$13+Switzerland!S$15+Switzerland!S$16+Switzerland!S$18+Netherlands!S$7+UK!S$11+Poland!S$17</f>
        <v>17017</v>
      </c>
      <c r="U31" s="3"/>
    </row>
    <row r="32" spans="1:105" ht="13.8" thickBot="1" x14ac:dyDescent="0.3">
      <c r="A32" s="41" t="s">
        <v>94</v>
      </c>
      <c r="B32" s="73">
        <f t="shared" si="0"/>
        <v>-0.36625607757556677</v>
      </c>
      <c r="C32" s="47">
        <f>E32-'[1]Europe - variety'!E32</f>
        <v>-373791.08822999528</v>
      </c>
      <c r="D32" s="33">
        <f>F32-'[1]Europe - variety'!F32</f>
        <v>-395987.25061550771</v>
      </c>
      <c r="E32" s="121">
        <f>SUM(E2:E31)</f>
        <v>338421.32342907338</v>
      </c>
      <c r="F32" s="33">
        <f>SUM(F2:F31)</f>
        <v>534003.2644958836</v>
      </c>
      <c r="G32" s="33">
        <f>SUM(G2:G31)</f>
        <v>459631.26824842184</v>
      </c>
      <c r="H32" s="33">
        <f t="shared" ref="H32:M32" si="1">SUM(H2:H31)</f>
        <v>339800.88837758801</v>
      </c>
      <c r="I32" s="33">
        <f t="shared" si="1"/>
        <v>561042.6</v>
      </c>
      <c r="J32" s="33">
        <f t="shared" si="1"/>
        <v>152891.29999999999</v>
      </c>
      <c r="K32" s="42">
        <f t="shared" si="1"/>
        <v>469442</v>
      </c>
      <c r="L32" s="42">
        <f t="shared" si="1"/>
        <v>406818.10000000003</v>
      </c>
      <c r="M32" s="42">
        <f t="shared" si="1"/>
        <v>376876.58925449627</v>
      </c>
      <c r="N32" s="42">
        <f t="shared" ref="N32:S32" si="2">SUM(N2:N31)</f>
        <v>416936.36573230795</v>
      </c>
      <c r="O32" s="42">
        <f t="shared" si="2"/>
        <v>165884.15237044464</v>
      </c>
      <c r="P32" s="42">
        <f t="shared" si="2"/>
        <v>286380</v>
      </c>
      <c r="Q32" s="42">
        <f t="shared" si="2"/>
        <v>214682.87310732467</v>
      </c>
      <c r="R32" s="42">
        <f t="shared" si="2"/>
        <v>287958.24831686099</v>
      </c>
      <c r="S32" s="87">
        <f t="shared" si="2"/>
        <v>311395</v>
      </c>
    </row>
    <row r="33" spans="1:19" x14ac:dyDescent="0.25">
      <c r="A33" s="48" t="s">
        <v>151</v>
      </c>
    </row>
    <row r="34" spans="1:19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48" customFormat="1" ht="13.8" thickBot="1" x14ac:dyDescent="0.3">
      <c r="A35" s="49" t="s">
        <v>93</v>
      </c>
      <c r="B35" s="110" t="s">
        <v>175</v>
      </c>
      <c r="C35" s="111" t="s">
        <v>176</v>
      </c>
      <c r="D35" s="112" t="s">
        <v>167</v>
      </c>
      <c r="E35" s="122">
        <v>45108</v>
      </c>
      <c r="F35" s="105">
        <v>44743</v>
      </c>
      <c r="G35" s="105">
        <v>44378</v>
      </c>
      <c r="H35" s="105">
        <v>44013</v>
      </c>
      <c r="I35" s="105">
        <v>43647</v>
      </c>
      <c r="J35" s="105">
        <v>43282</v>
      </c>
      <c r="K35" s="24">
        <v>42917</v>
      </c>
      <c r="L35" s="24">
        <v>42552</v>
      </c>
      <c r="M35" s="24">
        <v>42186</v>
      </c>
      <c r="N35" s="24">
        <v>41821</v>
      </c>
      <c r="O35" s="24">
        <v>41456</v>
      </c>
      <c r="P35" s="24">
        <v>41091</v>
      </c>
      <c r="Q35" s="24">
        <v>40725</v>
      </c>
      <c r="R35" s="24">
        <v>40360</v>
      </c>
      <c r="S35" s="25">
        <v>39995</v>
      </c>
    </row>
    <row r="36" spans="1:19" s="48" customFormat="1" x14ac:dyDescent="0.25">
      <c r="A36" s="88" t="s">
        <v>105</v>
      </c>
      <c r="B36" s="89" t="str">
        <f t="shared" ref="B36:B44" si="3">IFERROR(((E36/F36)-1), "")</f>
        <v/>
      </c>
      <c r="C36" s="90">
        <f>E36-'[1]Europe - variety'!E36</f>
        <v>0</v>
      </c>
      <c r="D36" s="91">
        <f>F36-'[1]Europe - variety'!F36</f>
        <v>0</v>
      </c>
      <c r="E36" s="115">
        <f>Italy!E$24</f>
        <v>0</v>
      </c>
      <c r="F36" s="52">
        <f>Italy!F$24</f>
        <v>0</v>
      </c>
      <c r="G36" s="52">
        <f>Italy!G$24</f>
        <v>0</v>
      </c>
      <c r="H36" s="52">
        <f>Italy!H$24</f>
        <v>0</v>
      </c>
      <c r="I36" s="52">
        <f>Italy!I$24</f>
        <v>0</v>
      </c>
      <c r="J36" s="52">
        <f>Italy!J$24</f>
        <v>0</v>
      </c>
      <c r="K36" s="37">
        <f>Italy!K$24</f>
        <v>0</v>
      </c>
      <c r="L36" s="91">
        <f>Italy!L$24</f>
        <v>0</v>
      </c>
      <c r="M36" s="91">
        <f>Italy!M$24</f>
        <v>0</v>
      </c>
      <c r="N36" s="91">
        <f>Italy!N$24</f>
        <v>0</v>
      </c>
      <c r="O36" s="91">
        <f>Italy!O$24</f>
        <v>0</v>
      </c>
      <c r="P36" s="91">
        <f>Italy!P$24</f>
        <v>0</v>
      </c>
      <c r="Q36" s="91">
        <f>Italy!Q$24</f>
        <v>0</v>
      </c>
      <c r="R36" s="91">
        <f>Italy!R$24</f>
        <v>0</v>
      </c>
      <c r="S36" s="92">
        <f>Italy!S$24</f>
        <v>0</v>
      </c>
    </row>
    <row r="37" spans="1:19" s="48" customFormat="1" x14ac:dyDescent="0.25">
      <c r="A37" s="50" t="s">
        <v>39</v>
      </c>
      <c r="B37" s="51" t="str">
        <f t="shared" si="3"/>
        <v/>
      </c>
      <c r="C37" s="67">
        <f>E37-'[1]Europe - variety'!E37</f>
        <v>-23.299724769394437</v>
      </c>
      <c r="D37" s="52">
        <f>F37-'[1]Europe - variety'!F37</f>
        <v>-39.586148203895739</v>
      </c>
      <c r="E37" s="115">
        <f>Spain!E$12</f>
        <v>0</v>
      </c>
      <c r="F37" s="52">
        <f>Spain!F$12</f>
        <v>0</v>
      </c>
      <c r="G37" s="52">
        <f>Spain!G$12</f>
        <v>0</v>
      </c>
      <c r="H37" s="52">
        <f>Spain!H$12</f>
        <v>0</v>
      </c>
      <c r="I37" s="52">
        <f>Spain!I$12</f>
        <v>0</v>
      </c>
      <c r="J37" s="52">
        <f>Spain!J$12</f>
        <v>6</v>
      </c>
      <c r="K37" s="37">
        <f>Spain!K$12</f>
        <v>19</v>
      </c>
      <c r="L37" s="52">
        <f>Spain!L$12</f>
        <v>0</v>
      </c>
      <c r="M37" s="52">
        <f>Spain!M$12</f>
        <v>2.1978695029452413</v>
      </c>
      <c r="N37" s="52">
        <f>Spain!N$12</f>
        <v>99.66171249923508</v>
      </c>
      <c r="O37" s="52">
        <f>Spain!O$12</f>
        <v>0</v>
      </c>
      <c r="P37" s="52">
        <f>Spain!P$12</f>
        <v>78</v>
      </c>
      <c r="Q37" s="52">
        <f>Spain!Q$12</f>
        <v>20.530466598198171</v>
      </c>
      <c r="R37" s="52">
        <f>Spain!R$12</f>
        <v>0</v>
      </c>
      <c r="S37" s="61">
        <f>Spain!S$12</f>
        <v>0</v>
      </c>
    </row>
    <row r="38" spans="1:19" s="48" customFormat="1" x14ac:dyDescent="0.25">
      <c r="A38" s="50" t="s">
        <v>40</v>
      </c>
      <c r="B38" s="51" t="str">
        <f t="shared" si="3"/>
        <v/>
      </c>
      <c r="C38" s="67">
        <f>E38-'[1]Europe - variety'!E38</f>
        <v>-97.555947609454506</v>
      </c>
      <c r="D38" s="52">
        <f>F38-'[1]Europe - variety'!F38</f>
        <v>-7.9172296407791478</v>
      </c>
      <c r="E38" s="115">
        <f>Spain!E$13</f>
        <v>0</v>
      </c>
      <c r="F38" s="52">
        <f>Spain!F$13</f>
        <v>0</v>
      </c>
      <c r="G38" s="52">
        <f>Spain!G$13</f>
        <v>162.17789168384695</v>
      </c>
      <c r="H38" s="52">
        <f>Spain!H$13</f>
        <v>0</v>
      </c>
      <c r="I38" s="52">
        <f>Spain!I$13</f>
        <v>9</v>
      </c>
      <c r="J38" s="52">
        <f>Spain!J$13</f>
        <v>0</v>
      </c>
      <c r="K38" s="37">
        <f>Spain!K$13</f>
        <v>0</v>
      </c>
      <c r="L38" s="52">
        <f>Spain!L$13</f>
        <v>0</v>
      </c>
      <c r="M38" s="52">
        <f>Spain!M$13</f>
        <v>0</v>
      </c>
      <c r="N38" s="52">
        <f>Spain!N$13</f>
        <v>20.360995026725448</v>
      </c>
      <c r="O38" s="52">
        <f>Spain!O$13</f>
        <v>0</v>
      </c>
      <c r="P38" s="52">
        <f>Spain!P$13</f>
        <v>0</v>
      </c>
      <c r="Q38" s="52">
        <f>Spain!Q$13</f>
        <v>21.611017471787548</v>
      </c>
      <c r="R38" s="52">
        <f>Spain!R$13</f>
        <v>32.509171282196967</v>
      </c>
      <c r="S38" s="61">
        <f>Spain!S$13</f>
        <v>0</v>
      </c>
    </row>
    <row r="39" spans="1:19" s="48" customFormat="1" x14ac:dyDescent="0.25">
      <c r="A39" s="50" t="s">
        <v>7</v>
      </c>
      <c r="B39" s="51">
        <f t="shared" si="3"/>
        <v>3.5993949151356786E-2</v>
      </c>
      <c r="C39" s="67">
        <f>E39-'[1]Europe - variety'!E39</f>
        <v>-29544.454604813611</v>
      </c>
      <c r="D39" s="52">
        <f>F39-'[1]Europe - variety'!F39</f>
        <v>-32468.027228168463</v>
      </c>
      <c r="E39" s="115">
        <f>Belgium!E$15+Denmark!E$26+Italy!E$25+Poland!E$22+Spain!E$14+Switzerland!E$24+Netherlands!E$12+UK!E$16+'Czech Republic'!E$16+France!E$32</f>
        <v>24195</v>
      </c>
      <c r="F39" s="52">
        <f>Belgium!F$15+Denmark!F$26+Italy!F$25+Poland!F$22+Spain!F$14+Switzerland!F$24+Netherlands!F$12+UK!F$16+'Czech Republic'!F$16+France!F$32</f>
        <v>23354.383507567338</v>
      </c>
      <c r="G39" s="52">
        <f>Belgium!G$15+Denmark!G$26+Italy!G$25+Poland!G$22+Spain!G$14+Switzerland!G$24+Netherlands!G$12+UK!G$16+'Czech Republic'!G$16+France!G$32</f>
        <v>21384.859146766099</v>
      </c>
      <c r="H39" s="52">
        <f>Belgium!H$15+Denmark!H$26+Italy!H$25+Poland!H$22+Spain!H$14+Switzerland!H$24+Netherlands!H$12+UK!H$16+'Czech Republic'!H$16+France!H$32</f>
        <v>14225</v>
      </c>
      <c r="I39" s="52">
        <f>Belgium!I$15+Denmark!I$26+Italy!I$25+Poland!I$22+Spain!I$14+Switzerland!I$24+Netherlands!I$12+UK!I$16+'Czech Republic'!I$16+France!I$32</f>
        <v>21690</v>
      </c>
      <c r="J39" s="52">
        <f>Belgium!J$15+Denmark!J$26+Italy!J$25+Poland!J$22+Spain!J$14+Switzerland!J$24+Netherlands!J$12+UK!J$16+'Czech Republic'!J$16+France!J$32</f>
        <v>13812</v>
      </c>
      <c r="K39" s="37">
        <f>Belgium!K$15+Denmark!K$26+Italy!K$25+Poland!K$22+Spain!K$14+Switzerland!K$24+Netherlands!K$12+UK!K$16+'Czech Republic'!K$16+France!K$32</f>
        <v>19140</v>
      </c>
      <c r="L39" s="52">
        <f>Belgium!L$15+Denmark!L$26+Italy!L$25+Poland!L$22+Spain!L$14+Switzerland!L$24+Netherlands!L$12+UK!L$16+'Czech Republic'!L$16+France!L$32</f>
        <v>15617</v>
      </c>
      <c r="M39" s="52">
        <f>Belgium!M$15+Denmark!M$26+Italy!M$25+Poland!M$22+Spain!M$14+Switzerland!M$24+Netherlands!M$12+UK!M$16+'Czech Republic'!M$16+France!M$32</f>
        <v>12121.921300038361</v>
      </c>
      <c r="N39" s="52">
        <f>Belgium!N$15+Denmark!N$26+Italy!N$25+Poland!N$22+Spain!N$14+Switzerland!N$24+Netherlands!N$12+UK!N$16+'Czech Republic'!N$16+France!N$32</f>
        <v>8606.3942081142795</v>
      </c>
      <c r="O39" s="52">
        <f>Belgium!O$15+Denmark!O$24+Italy!O$25+Poland!O$22+Spain!O$14+Switzerland!O$24+Netherlands!O$12+UK!O$16+'Czech Republic'!O$16+France!O$32</f>
        <v>1702.6172171839191</v>
      </c>
      <c r="P39" s="52">
        <f>Belgium!P$15+Denmark!P$24+Italy!P$25+Poland!P$22+Spain!P$14+Switzerland!P$24+Netherlands!P$12+UK!P$16+'Czech Republic'!P$16+France!P$32</f>
        <v>13065</v>
      </c>
      <c r="Q39" s="52">
        <f>Belgium!Q$15+Denmark!Q$24+Italy!Q$25+Poland!Q$22+Spain!Q$14+Switzerland!Q$24+Netherlands!Q$12+UK!Q$16+'Czech Republic'!Q$16+France!Q$33</f>
        <v>9156.1453244049917</v>
      </c>
      <c r="R39" s="52">
        <f>Belgium!R$15+Denmark!R$24+Italy!R$25+Poland!R$22+Spain!R$14+Switzerland!R$24+Netherlands!R$12+UK!R$16+'Czech Republic'!R$16+France!R$33</f>
        <v>7344.5381741045367</v>
      </c>
      <c r="S39" s="61">
        <f>Belgium!S$15+Denmark!S$24+Italy!S$25+Poland!S$22+Spain!S$14+Switzerland!S$24+Netherlands!S$12+UK!S$16+'Czech Republic'!S$16</f>
        <v>1066</v>
      </c>
    </row>
    <row r="40" spans="1:19" s="48" customFormat="1" x14ac:dyDescent="0.25">
      <c r="A40" s="50" t="s">
        <v>95</v>
      </c>
      <c r="B40" s="51" t="str">
        <f t="shared" si="3"/>
        <v/>
      </c>
      <c r="C40" s="67">
        <f>E40-'[1]Europe - variety'!E40</f>
        <v>-2</v>
      </c>
      <c r="D40" s="52">
        <f>F40-'[1]Europe - variety'!F40</f>
        <v>0</v>
      </c>
      <c r="E40" s="115">
        <f>Belgium!E$16+Italy!E$26+Poland!E$23+Netherlands!E$13+UK!E$17+France!E$33+Denmark!E$27</f>
        <v>8</v>
      </c>
      <c r="F40" s="52">
        <f>Belgium!F$16+Italy!F$26+Poland!F$23+Netherlands!F$13+UK!F$17+France!F$33+Denmark!F$27</f>
        <v>0</v>
      </c>
      <c r="G40" s="52">
        <f>Belgium!G$16+Italy!G$26+Poland!G$23+Netherlands!G$13+UK!G$17+France!G$33+Denmark!G$27</f>
        <v>0</v>
      </c>
      <c r="H40" s="52">
        <f>Belgium!H$16+Italy!H$26+Poland!H$23+Netherlands!H$13+UK!H$17+France!H$33+Denmark!H$27</f>
        <v>2</v>
      </c>
      <c r="I40" s="52">
        <f>Belgium!I$16+Italy!I$26+Poland!I$23+Netherlands!I$13+UK!I$17+France!I$33+Denmark!I$27</f>
        <v>0</v>
      </c>
      <c r="J40" s="52">
        <f>Belgium!J$16+Italy!J$26+Poland!J$23+Netherlands!J$13+UK!J$17+France!J$33+Denmark!J$27</f>
        <v>67</v>
      </c>
      <c r="K40" s="37">
        <f>Belgium!K$16+Italy!K$26+Poland!K$23+Netherlands!K$13+UK!K$17+France!K$33+Denmark!K$27</f>
        <v>0</v>
      </c>
      <c r="L40" s="52">
        <f>Belgium!L$16+Italy!L$26+Poland!L$23+Netherlands!L$13+UK!L$17+France!L$33+Denmark!L$27</f>
        <v>3</v>
      </c>
      <c r="M40" s="52">
        <f>Belgium!M$16+Italy!M$26+Poland!M$23+Netherlands!M$13+UK!M$17+France!M$33+Denmark!M$27</f>
        <v>3</v>
      </c>
      <c r="N40" s="52">
        <f>Belgium!N$16+Italy!N$26+Poland!N$23+Netherlands!N$13+UK!N$17+France!N$33+Denmark!N$27</f>
        <v>3</v>
      </c>
      <c r="O40" s="52">
        <f>Belgium!O$16+Italy!O$26+Poland!O$23+Netherlands!O$13+UK!O$17+France!O$33</f>
        <v>0</v>
      </c>
      <c r="P40" s="52">
        <f>Belgium!P$16+Italy!P$26+Poland!P$23+Netherlands!P$13+UK!P$17+France!P$33</f>
        <v>0</v>
      </c>
      <c r="Q40" s="52">
        <f>Belgium!Q$16+Italy!Q$26+Poland!Q$23+Netherlands!Q$13+UK!Q$17+France!Q$34</f>
        <v>0</v>
      </c>
      <c r="R40" s="52">
        <f>Belgium!R$16+Italy!R$26+Poland!R$23+Netherlands!R$13+UK!R$17+France!R$34</f>
        <v>0</v>
      </c>
      <c r="S40" s="61">
        <f>Belgium!S$16+Italy!S$26+Poland!S$23+Netherlands!S$13+UK!S$17</f>
        <v>0</v>
      </c>
    </row>
    <row r="41" spans="1:19" s="48" customFormat="1" x14ac:dyDescent="0.25">
      <c r="A41" s="50" t="s">
        <v>30</v>
      </c>
      <c r="B41" s="51" t="str">
        <f t="shared" si="3"/>
        <v/>
      </c>
      <c r="C41" s="67">
        <f>E41-'[1]Europe - variety'!E41</f>
        <v>0</v>
      </c>
      <c r="D41" s="52">
        <f>F41-'[1]Europe - variety'!F41</f>
        <v>0</v>
      </c>
      <c r="E41" s="115">
        <f>Italy!E$27</f>
        <v>0</v>
      </c>
      <c r="F41" s="52">
        <f>Italy!F$27</f>
        <v>0</v>
      </c>
      <c r="G41" s="52">
        <f>Italy!G$27</f>
        <v>0</v>
      </c>
      <c r="H41" s="52">
        <f>Italy!H$27</f>
        <v>0</v>
      </c>
      <c r="I41" s="52">
        <f>Italy!I$27</f>
        <v>0</v>
      </c>
      <c r="J41" s="52">
        <f>Italy!J$27</f>
        <v>0</v>
      </c>
      <c r="K41" s="37">
        <f>Italy!K$27</f>
        <v>0</v>
      </c>
      <c r="L41" s="52">
        <f>Italy!L$27</f>
        <v>0</v>
      </c>
      <c r="M41" s="52">
        <f>Italy!M$27</f>
        <v>0</v>
      </c>
      <c r="N41" s="52">
        <f>Italy!N$27</f>
        <v>0</v>
      </c>
      <c r="O41" s="52">
        <f>Italy!O$27</f>
        <v>0</v>
      </c>
      <c r="P41" s="52">
        <f>Italy!P$27</f>
        <v>0</v>
      </c>
      <c r="Q41" s="52">
        <f>Italy!Q$27</f>
        <v>0</v>
      </c>
      <c r="R41" s="52">
        <f>Italy!R$27</f>
        <v>0</v>
      </c>
      <c r="S41" s="61">
        <f>Italy!S$27</f>
        <v>0</v>
      </c>
    </row>
    <row r="42" spans="1:19" s="48" customFormat="1" x14ac:dyDescent="0.25">
      <c r="A42" s="50" t="s">
        <v>150</v>
      </c>
      <c r="B42" s="51">
        <f t="shared" si="3"/>
        <v>-1</v>
      </c>
      <c r="C42" s="67">
        <f>E42-'[1]Europe - variety'!E42</f>
        <v>0</v>
      </c>
      <c r="D42" s="52">
        <f>F42-'[1]Europe - variety'!F42</f>
        <v>-11269</v>
      </c>
      <c r="E42" s="115">
        <f>Portugal!E$13</f>
        <v>0</v>
      </c>
      <c r="F42" s="52">
        <f>Portugal!F$13</f>
        <v>4060</v>
      </c>
      <c r="G42" s="52">
        <f>Portugal!G$13</f>
        <v>0</v>
      </c>
      <c r="H42" s="52">
        <f>Portugal!H$13</f>
        <v>747</v>
      </c>
      <c r="I42" s="52">
        <f>Portugal!I$13</f>
        <v>1143</v>
      </c>
      <c r="J42" s="52">
        <f>Portugal!J$13</f>
        <v>0</v>
      </c>
      <c r="K42" s="37">
        <f>Portugal!K$13</f>
        <v>400</v>
      </c>
      <c r="L42" s="52">
        <f>Portugal!L$13</f>
        <v>0</v>
      </c>
      <c r="M42" s="52">
        <f>Portugal!M$13</f>
        <v>0</v>
      </c>
      <c r="N42" s="52">
        <f>Portugal!N$13</f>
        <v>0</v>
      </c>
      <c r="O42" s="52">
        <f>Portugal!O$13</f>
        <v>0</v>
      </c>
      <c r="P42" s="52">
        <f>Portugal!P$13</f>
        <v>0</v>
      </c>
      <c r="Q42" s="52">
        <f>Portugal!Q$13</f>
        <v>0</v>
      </c>
      <c r="R42" s="52">
        <f>Portugal!R$13</f>
        <v>0</v>
      </c>
      <c r="S42" s="61"/>
    </row>
    <row r="43" spans="1:19" s="48" customFormat="1" ht="13.8" thickBot="1" x14ac:dyDescent="0.3">
      <c r="A43" s="53" t="s">
        <v>6</v>
      </c>
      <c r="B43" s="54">
        <f t="shared" si="3"/>
        <v>-0.49582867547659515</v>
      </c>
      <c r="C43" s="68">
        <f>E43-'[1]Europe - variety'!E43</f>
        <v>-439</v>
      </c>
      <c r="D43" s="55">
        <f>F43-'[1]Europe - variety'!F43</f>
        <v>-1548.2300626937877</v>
      </c>
      <c r="E43" s="116">
        <f>Belgium!E$19+Denmark!E$28+Germany!E$25+Italy!E$28+Poland!E$24+Spain!E$15+Spain!E$16+Switzerland!E$23+Switzerland!E$25+Switzerland!E$27+Netherlands!E$14+UK!E$18+'Czech Republic'!E$17+'Czech Republic'!E$20+'Czech Republic'!E$21+'Czech Republic'!E$22+France!E$31+France!E$35+France!E$36+France!E$37+France!E$30</f>
        <v>61</v>
      </c>
      <c r="F43" s="55">
        <f>Belgium!F$19+Denmark!F$28+Germany!F$25+Italy!F$28+Poland!F$24+Spain!F$15+Spain!F$16+Switzerland!F$23+Switzerland!F$25+Switzerland!F$27+Netherlands!F$14+UK!F$18+'Czech Republic'!F$17+'Czech Republic'!F$20+'Czech Republic'!F$21+'Czech Republic'!F$22+France!F$31+France!F$35+France!F$36+France!F$37+France!F$30</f>
        <v>120.99061773825304</v>
      </c>
      <c r="G43" s="55">
        <f>Belgium!G$19+Denmark!G$28+Germany!G$25+Italy!G$28+Poland!G$24+Spain!G$15+Spain!G$16+Switzerland!G$23+Switzerland!G$25+Switzerland!G$27+Netherlands!G$14+UK!G$18+'Czech Republic'!G$17+'Czech Republic'!G$20+'Czech Republic'!G$21+'Czech Republic'!G$22+France!G$31+France!G$35+France!G$36+France!G$37+France!G$30</f>
        <v>134.55435579228657</v>
      </c>
      <c r="H43" s="55">
        <f>Belgium!H$19+Denmark!H$28+Germany!H$25+Italy!H$28+Poland!H$24+Spain!H$15+Spain!H$16+Switzerland!H$23+Switzerland!H$25+Switzerland!H$27+Netherlands!H$14+UK!H$18+'Czech Republic'!H$17+'Czech Republic'!H$20+'Czech Republic'!H$21+'Czech Republic'!H$22+France!H$31+France!H$35+France!H$36+France!H$37+France!H$30</f>
        <v>47</v>
      </c>
      <c r="I43" s="55">
        <f>Belgium!I$19+Denmark!I$28+Germany!I$25+Italy!I$28+Poland!I$24+Spain!I$15+Spain!I$16+Switzerland!I$23+Switzerland!I$25+Switzerland!I$27+Netherlands!I$14+UK!I$18+'Czech Republic'!I$17+'Czech Republic'!I$20+'Czech Republic'!I$21+'Czech Republic'!I$22+France!I$31+France!I$35+France!I$36+France!I$37+France!I$30</f>
        <v>44</v>
      </c>
      <c r="J43" s="55">
        <f>Belgium!J$19+Denmark!J$28+Germany!J$25+Italy!J$28+Poland!J$24+Spain!J$15+Spain!J$16+Switzerland!J$23+Switzerland!J$25+Switzerland!J$27+Netherlands!J$14+UK!J$18+'Czech Republic'!J$17+'Czech Republic'!J$20+'Czech Republic'!J$21+'Czech Republic'!J$22+France!J$31+France!J$35+France!J$36+France!J$37+France!J$30</f>
        <v>108</v>
      </c>
      <c r="K43" s="37">
        <f>Belgium!K$19+Denmark!K$28+Germany!K$25+Italy!K$28+Poland!K$24+Spain!K$15+Spain!K$16+Switzerland!K$23+Switzerland!K$25+Switzerland!K$27+Netherlands!K$14+UK!K$18+'Czech Republic'!K$17+'Czech Republic'!K$20+'Czech Republic'!K$21+'Czech Republic'!K$22+France!K$31+France!K$35+France!K$36+France!K$37+France!K$30</f>
        <v>200</v>
      </c>
      <c r="L43" s="55">
        <f>Belgium!L$19+Denmark!L$28+Germany!L$25+Italy!L$28+Poland!L$24+Spain!L$15+Spain!L$16+Switzerland!L$23+Switzerland!L$25+Switzerland!L$27+Netherlands!L$14+UK!L$18+'Czech Republic'!L$17+'Czech Republic'!L$20+'Czech Republic'!L$21+'Czech Republic'!L$22+France!L$31+France!L$35+France!L$36+France!L$37+France!L$30</f>
        <v>29</v>
      </c>
      <c r="M43" s="55">
        <f>Belgium!M$19+Denmark!M$28+Germany!M$25+Italy!M$28+Poland!M$24+Spain!M$15+Spain!M$16+Switzerland!M$23+Switzerland!M$25+Switzerland!M$27+Netherlands!M$14+UK!M$18+'Czech Republic'!M$17+'Czech Republic'!M$20+'Czech Republic'!M$21+'Czech Republic'!M$22+France!M$31+France!M$35+France!M$36+France!M$37+France!M$30</f>
        <v>137</v>
      </c>
      <c r="N43" s="55">
        <f>Belgium!N$19+Denmark!N$28+Germany!N$25+Italy!N$28+Poland!N$24+Spain!N$15+Spain!N$16+Switzerland!N$23+Switzerland!N$25+Switzerland!N$27+Netherlands!N$14+UK!N$18+'Czech Republic'!N$17+'Czech Republic'!N$20+'Czech Republic'!N$21+'Czech Republic'!N$22+France!N$31+France!N$35+France!N$36+France!N$37+France!N$30</f>
        <v>692</v>
      </c>
      <c r="O43" s="55">
        <f>Belgium!O$19+Denmark!O$26+Germany!O$25+Italy!O$28+Poland!O$24+Spain!O$15+Spain!O$16+Switzerland!O$23+Switzerland!O$25+Switzerland!O$27+Netherlands!O$14+UK!O$18+'Czech Republic'!O$17+'Czech Republic'!O$20+France!O$30+France!O$31+France!O$34+France!O$35+France!O$36+France!O$37</f>
        <v>0</v>
      </c>
      <c r="P43" s="55">
        <f>Belgium!P$19+Denmark!P$26+Germany!P$25+Italy!P$28+Poland!P$24+Spain!P$15+Spain!P$16+Switzerland!P$23+Switzerland!P$25+Switzerland!P$27+Netherlands!P$14+UK!P$18+'Czech Republic'!P$17+'Czech Republic'!P$20+France!P$30+France!P$31+France!P$34+France!P$35+France!P$36+France!P$37</f>
        <v>129</v>
      </c>
      <c r="Q43" s="55">
        <f>Belgium!Q$19+Denmark!Q$26+Germany!Q$25+Italy!Q$28+Poland!Q$24+Spain!Q$15+Spain!Q$16+Switzerland!Q$23+Switzerland!Q$25+Switzerland!Q$27+Netherlands!Q$14+UK!Q$18+'Czech Republic'!Q$17+'Czech Republic'!Q$20+France!Q$31+France!Q$32+France!Q$35+France!Q$36+France!Q$37+France!Q$38</f>
        <v>145.68165262076812</v>
      </c>
      <c r="R43" s="55">
        <f>Belgium!R$19+Denmark!R$26+Germany!R$25+Italy!R$28+Poland!R$24+Spain!R$15+Spain!R$16+Switzerland!R$23+Switzerland!R$25+Switzerland!R$27+Netherlands!R$14+UK!R$18+'Czech Republic'!R$17+'Czech Republic'!R$20+France!R$31+France!R$32+France!R$35+France!R$36+France!R$37+France!R$38</f>
        <v>63</v>
      </c>
      <c r="S43" s="62">
        <f>Belgium!S$19+Denmark!S$26+Germany!S$25+Italy!S$28+Poland!S$24+Spain!S$15+Spain!S$16+Switzerland!S$23+Switzerland!S$25+Switzerland!S$27+Netherlands!S$14+UK!S$18+'Czech Republic'!S$17+'Czech Republic'!S$20</f>
        <v>0</v>
      </c>
    </row>
    <row r="44" spans="1:19" s="48" customFormat="1" ht="13.8" thickBot="1" x14ac:dyDescent="0.3">
      <c r="A44" s="56" t="s">
        <v>94</v>
      </c>
      <c r="B44" s="85">
        <f t="shared" si="3"/>
        <v>-0.11880623486060171</v>
      </c>
      <c r="C44" s="95">
        <f>E44-'[1]Europe - variety'!E44</f>
        <v>-30106.31027719246</v>
      </c>
      <c r="D44" s="96">
        <f>F44-'[1]Europe - variety'!F44</f>
        <v>-45332.760668706935</v>
      </c>
      <c r="E44" s="118">
        <f>SUM(E36:E43)</f>
        <v>24264</v>
      </c>
      <c r="F44" s="96">
        <f>SUM(F36:F43)</f>
        <v>27535.374125305592</v>
      </c>
      <c r="G44" s="96">
        <f>SUM(G36:G43)</f>
        <v>21681.591394242234</v>
      </c>
      <c r="H44" s="96">
        <f t="shared" ref="H44:M44" si="4">SUM(H36:H43)</f>
        <v>15021</v>
      </c>
      <c r="I44" s="96">
        <f t="shared" si="4"/>
        <v>22886</v>
      </c>
      <c r="J44" s="96">
        <f t="shared" si="4"/>
        <v>13993</v>
      </c>
      <c r="K44" s="78">
        <f t="shared" si="4"/>
        <v>19759</v>
      </c>
      <c r="L44" s="78">
        <f t="shared" si="4"/>
        <v>15649</v>
      </c>
      <c r="M44" s="78">
        <f t="shared" si="4"/>
        <v>12264.119169541305</v>
      </c>
      <c r="N44" s="78">
        <f t="shared" ref="N44:S44" si="5">SUM(N36:N43)</f>
        <v>9421.4169156402404</v>
      </c>
      <c r="O44" s="78">
        <f t="shared" si="5"/>
        <v>1702.6172171839191</v>
      </c>
      <c r="P44" s="78">
        <f t="shared" si="5"/>
        <v>13272</v>
      </c>
      <c r="Q44" s="78">
        <f t="shared" si="5"/>
        <v>9343.9684610957447</v>
      </c>
      <c r="R44" s="78">
        <f t="shared" si="5"/>
        <v>7440.0473453867335</v>
      </c>
      <c r="S44" s="79">
        <f t="shared" si="5"/>
        <v>1066</v>
      </c>
    </row>
    <row r="45" spans="1:19" s="48" customFormat="1" x14ac:dyDescent="0.25"/>
    <row r="46" spans="1:19" s="48" customFormat="1" x14ac:dyDescent="0.25">
      <c r="C46" s="52"/>
      <c r="D46" s="52"/>
    </row>
    <row r="47" spans="1:19" s="48" customFormat="1" x14ac:dyDescent="0.25"/>
  </sheetData>
  <phoneticPr fontId="2" type="noConversion"/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8"/>
  <sheetViews>
    <sheetView zoomScaleNormal="100" workbookViewId="0"/>
  </sheetViews>
  <sheetFormatPr defaultColWidth="8.77734375" defaultRowHeight="13.2" x14ac:dyDescent="0.25"/>
  <cols>
    <col min="1" max="1" width="21.441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20" t="s">
        <v>96</v>
      </c>
      <c r="B2" s="26" t="str">
        <f t="shared" ref="B2:B21" si="0">IFERROR(((E2/F2)-1), "")</f>
        <v/>
      </c>
      <c r="C2" s="45">
        <f>E2-[1]Austria!E2</f>
        <v>-130.23715415019763</v>
      </c>
      <c r="D2" s="1">
        <f>F2-[1]Austria!F2</f>
        <v>-34.090909090909093</v>
      </c>
      <c r="E2" s="123">
        <v>240.21739130434781</v>
      </c>
      <c r="F2" s="1">
        <v>0</v>
      </c>
      <c r="G2" s="1">
        <v>0</v>
      </c>
      <c r="H2" s="1">
        <v>0</v>
      </c>
      <c r="I2" s="1">
        <v>239</v>
      </c>
      <c r="J2" s="1"/>
      <c r="K2" s="1"/>
      <c r="L2" s="1">
        <v>143</v>
      </c>
      <c r="M2" s="1">
        <v>157</v>
      </c>
      <c r="N2" s="1">
        <v>729</v>
      </c>
      <c r="O2" s="1"/>
      <c r="P2" s="1">
        <v>415</v>
      </c>
      <c r="Q2" s="1">
        <v>341</v>
      </c>
      <c r="R2" s="1">
        <v>619</v>
      </c>
      <c r="S2" s="1">
        <v>2116</v>
      </c>
      <c r="T2" s="1">
        <v>107</v>
      </c>
      <c r="U2" s="28">
        <v>901</v>
      </c>
    </row>
    <row r="3" spans="1:21" x14ac:dyDescent="0.25">
      <c r="A3" s="20" t="s">
        <v>4</v>
      </c>
      <c r="B3" s="26" t="str">
        <f t="shared" si="0"/>
        <v/>
      </c>
      <c r="C3" s="45">
        <f>E3-[1]Austria!E3</f>
        <v>0</v>
      </c>
      <c r="D3" s="1">
        <f>F3-[1]Austria!F3</f>
        <v>0</v>
      </c>
      <c r="E3" s="123">
        <v>0</v>
      </c>
      <c r="F3" s="1">
        <v>0</v>
      </c>
      <c r="G3" s="1">
        <v>0</v>
      </c>
      <c r="H3" s="1">
        <v>0</v>
      </c>
      <c r="I3" s="1"/>
      <c r="J3" s="1"/>
      <c r="K3" s="1"/>
      <c r="L3" s="1">
        <v>0</v>
      </c>
      <c r="M3" s="1">
        <v>0</v>
      </c>
      <c r="N3" s="1">
        <v>0</v>
      </c>
      <c r="O3" s="1"/>
      <c r="P3" s="1">
        <v>0</v>
      </c>
      <c r="Q3" s="1">
        <v>0</v>
      </c>
      <c r="R3" s="1">
        <v>0</v>
      </c>
      <c r="S3" s="1">
        <v>0</v>
      </c>
      <c r="T3" s="1">
        <v>0</v>
      </c>
      <c r="U3" s="28">
        <v>0</v>
      </c>
    </row>
    <row r="4" spans="1:21" x14ac:dyDescent="0.25">
      <c r="A4" s="20" t="s">
        <v>11</v>
      </c>
      <c r="B4" s="26">
        <f t="shared" si="0"/>
        <v>1.3758795835372331</v>
      </c>
      <c r="C4" s="45">
        <f>E4-[1]Austria!E4</f>
        <v>-1690.8507210525845</v>
      </c>
      <c r="D4" s="1">
        <f>F4-[1]Austria!F4</f>
        <v>-772.56650354476437</v>
      </c>
      <c r="E4" s="123">
        <v>1545.8607817303468</v>
      </c>
      <c r="F4" s="1">
        <v>650.64778216952141</v>
      </c>
      <c r="G4" s="1">
        <v>5.25</v>
      </c>
      <c r="H4" s="1">
        <v>167</v>
      </c>
      <c r="I4" s="1">
        <v>2795</v>
      </c>
      <c r="J4" s="1">
        <v>4</v>
      </c>
      <c r="K4" s="1"/>
      <c r="L4" s="1">
        <v>298</v>
      </c>
      <c r="M4" s="1">
        <v>0</v>
      </c>
      <c r="N4" s="1">
        <v>602</v>
      </c>
      <c r="O4" s="1"/>
      <c r="P4" s="1">
        <v>18</v>
      </c>
      <c r="Q4" s="1">
        <v>0</v>
      </c>
      <c r="R4" s="1">
        <v>47</v>
      </c>
      <c r="S4" s="1">
        <v>0</v>
      </c>
      <c r="T4" s="1">
        <v>0</v>
      </c>
      <c r="U4" s="28">
        <v>0</v>
      </c>
    </row>
    <row r="5" spans="1:21" x14ac:dyDescent="0.25">
      <c r="A5" s="20" t="s">
        <v>2</v>
      </c>
      <c r="B5" s="26" t="str">
        <f t="shared" si="0"/>
        <v/>
      </c>
      <c r="C5" s="45">
        <f>E5-[1]Austria!E5</f>
        <v>-445.00988142292493</v>
      </c>
      <c r="D5" s="1">
        <f>F5-[1]Austria!F5</f>
        <v>0</v>
      </c>
      <c r="E5" s="123">
        <v>90.217391304347828</v>
      </c>
      <c r="F5" s="1">
        <v>0</v>
      </c>
      <c r="G5" s="1">
        <v>0</v>
      </c>
      <c r="H5" s="1">
        <v>0</v>
      </c>
      <c r="I5" s="1">
        <v>200</v>
      </c>
      <c r="J5" s="1"/>
      <c r="K5" s="1"/>
      <c r="L5" s="1">
        <v>0</v>
      </c>
      <c r="M5" s="1">
        <v>2</v>
      </c>
      <c r="N5" s="1">
        <v>23</v>
      </c>
      <c r="O5" s="1"/>
      <c r="P5" s="1">
        <v>8</v>
      </c>
      <c r="Q5" s="1">
        <v>5</v>
      </c>
      <c r="R5" s="1">
        <v>28</v>
      </c>
      <c r="S5" s="1">
        <v>0</v>
      </c>
      <c r="T5" s="1">
        <v>0</v>
      </c>
      <c r="U5" s="28">
        <v>6</v>
      </c>
    </row>
    <row r="6" spans="1:21" x14ac:dyDescent="0.25">
      <c r="A6" s="39" t="s">
        <v>153</v>
      </c>
      <c r="B6" s="26">
        <f t="shared" si="0"/>
        <v>4.8582375478927204</v>
      </c>
      <c r="C6" s="45">
        <f>E6-[1]Austria!E6</f>
        <v>-1390.3162055335965</v>
      </c>
      <c r="D6" s="1">
        <f>F6-[1]Austria!F6</f>
        <v>-571.98616600790524</v>
      </c>
      <c r="E6" s="123">
        <v>1661.9565217391305</v>
      </c>
      <c r="F6" s="1">
        <v>283.69565217391306</v>
      </c>
      <c r="G6" s="1">
        <v>1222</v>
      </c>
      <c r="H6" s="1">
        <v>50</v>
      </c>
      <c r="I6" s="1">
        <v>3244</v>
      </c>
      <c r="J6" s="1">
        <v>5</v>
      </c>
      <c r="K6" s="1">
        <v>9</v>
      </c>
      <c r="L6" s="1">
        <v>872</v>
      </c>
      <c r="M6" s="1">
        <v>1107</v>
      </c>
      <c r="N6" s="1">
        <v>1031</v>
      </c>
      <c r="O6" s="1">
        <v>27</v>
      </c>
      <c r="P6" s="1">
        <v>66</v>
      </c>
      <c r="Q6" s="1"/>
      <c r="R6" s="1"/>
      <c r="S6" s="1"/>
      <c r="T6" s="1"/>
      <c r="U6" s="28"/>
    </row>
    <row r="7" spans="1:21" x14ac:dyDescent="0.25">
      <c r="A7" s="20" t="s">
        <v>12</v>
      </c>
      <c r="B7" s="26">
        <f t="shared" si="0"/>
        <v>0.270096463022508</v>
      </c>
      <c r="C7" s="45">
        <f>E7-[1]Austria!E7</f>
        <v>-471.78853754940712</v>
      </c>
      <c r="D7" s="1">
        <f>F7-[1]Austria!F7</f>
        <v>-246.04743083003956</v>
      </c>
      <c r="E7" s="123">
        <v>429.3478260869565</v>
      </c>
      <c r="F7" s="1">
        <v>338.04347826086956</v>
      </c>
      <c r="G7" s="1">
        <v>15.6</v>
      </c>
      <c r="H7" s="1">
        <v>143</v>
      </c>
      <c r="I7" s="1">
        <v>1206</v>
      </c>
      <c r="J7" s="1">
        <v>46</v>
      </c>
      <c r="K7" s="74"/>
      <c r="L7" s="74">
        <v>38</v>
      </c>
      <c r="M7" s="74">
        <v>56</v>
      </c>
      <c r="N7" s="74">
        <v>472</v>
      </c>
      <c r="O7" s="74"/>
      <c r="P7" s="74">
        <v>38</v>
      </c>
      <c r="Q7" s="74">
        <v>0</v>
      </c>
      <c r="R7" s="74">
        <v>52</v>
      </c>
      <c r="S7" s="74">
        <v>51</v>
      </c>
      <c r="T7" s="1">
        <v>0</v>
      </c>
      <c r="U7" s="28">
        <v>0</v>
      </c>
    </row>
    <row r="8" spans="1:21" x14ac:dyDescent="0.25">
      <c r="A8" s="20" t="s">
        <v>9</v>
      </c>
      <c r="B8" s="26">
        <f t="shared" si="0"/>
        <v>-0.10102983762811701</v>
      </c>
      <c r="C8" s="45">
        <f>E8-[1]Austria!E8</f>
        <v>-4085.1286825665707</v>
      </c>
      <c r="D8" s="1">
        <f>F8-[1]Austria!F8</f>
        <v>-3164.1314430910702</v>
      </c>
      <c r="E8" s="123">
        <v>2818.6978480456742</v>
      </c>
      <c r="F8" s="1">
        <v>3135.4743083003955</v>
      </c>
      <c r="G8" s="1">
        <v>1838.15</v>
      </c>
      <c r="H8" s="1">
        <v>176</v>
      </c>
      <c r="I8" s="1">
        <v>2008</v>
      </c>
      <c r="J8" s="1">
        <v>44</v>
      </c>
      <c r="K8" s="1"/>
      <c r="L8" s="1">
        <v>141</v>
      </c>
      <c r="M8" s="1">
        <v>490</v>
      </c>
      <c r="N8" s="1">
        <v>1966</v>
      </c>
      <c r="O8" s="1"/>
      <c r="P8" s="1">
        <v>61</v>
      </c>
      <c r="Q8" s="1">
        <v>1413</v>
      </c>
      <c r="R8" s="1">
        <v>105</v>
      </c>
      <c r="S8" s="1">
        <v>1681</v>
      </c>
      <c r="T8" s="1">
        <v>0</v>
      </c>
      <c r="U8" s="28">
        <v>9</v>
      </c>
    </row>
    <row r="9" spans="1:21" x14ac:dyDescent="0.25">
      <c r="A9" s="20" t="s">
        <v>14</v>
      </c>
      <c r="B9" s="26" t="str">
        <f t="shared" si="0"/>
        <v/>
      </c>
      <c r="C9" s="45">
        <f>E9-[1]Austria!E9</f>
        <v>0</v>
      </c>
      <c r="D9" s="1">
        <f>F9-[1]Austria!F9</f>
        <v>0</v>
      </c>
      <c r="E9" s="123"/>
      <c r="F9" s="1"/>
      <c r="G9" s="1"/>
      <c r="H9" s="1"/>
      <c r="I9" s="1"/>
      <c r="J9" s="1"/>
      <c r="K9" s="1"/>
      <c r="L9" s="1"/>
      <c r="M9" s="1"/>
      <c r="N9" s="1"/>
      <c r="O9" s="1"/>
      <c r="P9" s="1">
        <v>0</v>
      </c>
      <c r="Q9" s="1">
        <v>0</v>
      </c>
      <c r="R9" s="1">
        <v>0</v>
      </c>
      <c r="S9" s="1">
        <v>0</v>
      </c>
      <c r="T9" s="1">
        <v>0</v>
      </c>
      <c r="U9" s="28">
        <v>2</v>
      </c>
    </row>
    <row r="10" spans="1:21" x14ac:dyDescent="0.25">
      <c r="A10" s="20" t="s">
        <v>3</v>
      </c>
      <c r="B10" s="26">
        <f t="shared" si="0"/>
        <v>-0.4013931404929989</v>
      </c>
      <c r="C10" s="45">
        <f>E10-[1]Austria!E10</f>
        <v>-2666.5490306794654</v>
      </c>
      <c r="D10" s="1">
        <f>F10-[1]Austria!F10</f>
        <v>-3850.7879370457013</v>
      </c>
      <c r="E10" s="123">
        <v>5112.022397891963</v>
      </c>
      <c r="F10" s="1">
        <v>8539.8660518225734</v>
      </c>
      <c r="G10" s="1">
        <v>14682.699999999999</v>
      </c>
      <c r="H10" s="1">
        <v>6123</v>
      </c>
      <c r="I10" s="1">
        <v>9571</v>
      </c>
      <c r="J10" s="1">
        <v>3992</v>
      </c>
      <c r="K10" s="1">
        <v>3724</v>
      </c>
      <c r="L10" s="1">
        <v>15870</v>
      </c>
      <c r="M10" s="1">
        <v>15331</v>
      </c>
      <c r="N10" s="1">
        <v>8752</v>
      </c>
      <c r="O10" s="1">
        <v>9064</v>
      </c>
      <c r="P10" s="1">
        <v>15716</v>
      </c>
      <c r="Q10" s="1">
        <v>9113</v>
      </c>
      <c r="R10" s="1">
        <v>13338</v>
      </c>
      <c r="S10" s="1">
        <v>20340</v>
      </c>
      <c r="T10" s="1">
        <v>10704</v>
      </c>
      <c r="U10" s="28">
        <v>9608</v>
      </c>
    </row>
    <row r="11" spans="1:21" x14ac:dyDescent="0.25">
      <c r="A11" s="20" t="s">
        <v>17</v>
      </c>
      <c r="B11" s="26">
        <f t="shared" si="0"/>
        <v>0.5</v>
      </c>
      <c r="C11" s="45">
        <f>E11-[1]Austria!E11</f>
        <v>-25.148221343873519</v>
      </c>
      <c r="D11" s="1">
        <f>F11-[1]Austria!F11</f>
        <v>-9.8814229249011731E-2</v>
      </c>
      <c r="E11" s="123">
        <v>3.2608695652173911</v>
      </c>
      <c r="F11" s="1">
        <v>2.1739130434782608</v>
      </c>
      <c r="G11" s="1">
        <v>0</v>
      </c>
      <c r="H11" s="1">
        <v>0</v>
      </c>
      <c r="I11" s="1">
        <v>1</v>
      </c>
      <c r="J11" s="1"/>
      <c r="K11" s="1"/>
      <c r="L11" s="74">
        <v>0</v>
      </c>
      <c r="M11" s="74">
        <v>0</v>
      </c>
      <c r="N11" s="74">
        <v>0</v>
      </c>
      <c r="O11" s="74"/>
      <c r="P11" s="74">
        <v>0</v>
      </c>
      <c r="Q11" s="74">
        <v>0</v>
      </c>
      <c r="R11" s="74">
        <v>0</v>
      </c>
      <c r="S11" s="74">
        <v>0</v>
      </c>
      <c r="T11" s="1">
        <v>0</v>
      </c>
      <c r="U11" s="28">
        <v>0</v>
      </c>
    </row>
    <row r="12" spans="1:21" x14ac:dyDescent="0.25">
      <c r="A12" s="21" t="s">
        <v>10</v>
      </c>
      <c r="B12" s="26">
        <f t="shared" si="0"/>
        <v>0.18363965779504499</v>
      </c>
      <c r="C12" s="45">
        <f>E12-[1]Austria!E12</f>
        <v>-358.57992076936216</v>
      </c>
      <c r="D12" s="1">
        <f>F12-[1]Austria!F12</f>
        <v>-521.39955455172822</v>
      </c>
      <c r="E12" s="123">
        <v>2682.6306543697847</v>
      </c>
      <c r="F12" s="1">
        <v>2266.4251207729471</v>
      </c>
      <c r="G12" s="1">
        <v>2845.8</v>
      </c>
      <c r="H12" s="1">
        <v>2048</v>
      </c>
      <c r="I12" s="1">
        <v>5843</v>
      </c>
      <c r="J12" s="1">
        <v>298</v>
      </c>
      <c r="K12" s="74">
        <v>10</v>
      </c>
      <c r="L12" s="74">
        <v>7372</v>
      </c>
      <c r="M12" s="74">
        <v>1957</v>
      </c>
      <c r="N12" s="74">
        <v>11829</v>
      </c>
      <c r="O12" s="74">
        <v>3943</v>
      </c>
      <c r="P12" s="74">
        <v>4733</v>
      </c>
      <c r="Q12" s="74">
        <v>4070</v>
      </c>
      <c r="R12" s="74">
        <v>4381</v>
      </c>
      <c r="S12" s="74">
        <v>4479</v>
      </c>
      <c r="T12" s="1">
        <v>851</v>
      </c>
      <c r="U12" s="28">
        <v>769</v>
      </c>
    </row>
    <row r="13" spans="1:21" x14ac:dyDescent="0.25">
      <c r="A13" s="21" t="s">
        <v>27</v>
      </c>
      <c r="B13" s="26">
        <f t="shared" si="0"/>
        <v>0.44964361969354427</v>
      </c>
      <c r="C13" s="45">
        <f>E13-[1]Austria!E13</f>
        <v>-304.25024423471632</v>
      </c>
      <c r="D13" s="1">
        <f>F13-[1]Austria!F13</f>
        <v>-480.14405366889832</v>
      </c>
      <c r="E13" s="123">
        <v>2027.5911286780852</v>
      </c>
      <c r="F13" s="1">
        <v>1398.6824769433465</v>
      </c>
      <c r="G13" s="1">
        <v>569.04999999999995</v>
      </c>
      <c r="H13" s="1">
        <v>1259</v>
      </c>
      <c r="I13" s="1">
        <v>4593</v>
      </c>
      <c r="J13" s="1">
        <v>396</v>
      </c>
      <c r="K13" s="74">
        <v>15</v>
      </c>
      <c r="L13" s="74">
        <v>3383</v>
      </c>
      <c r="M13" s="74">
        <v>1989</v>
      </c>
      <c r="N13" s="74">
        <v>4102</v>
      </c>
      <c r="O13" s="74">
        <v>2392</v>
      </c>
      <c r="P13" s="74">
        <v>2340</v>
      </c>
      <c r="Q13" s="74">
        <v>3051</v>
      </c>
      <c r="R13" s="74">
        <v>3039</v>
      </c>
      <c r="S13" s="74">
        <v>2011</v>
      </c>
      <c r="T13" s="1">
        <v>1095</v>
      </c>
      <c r="U13" s="28">
        <v>2686</v>
      </c>
    </row>
    <row r="14" spans="1:21" x14ac:dyDescent="0.25">
      <c r="A14" s="20" t="s">
        <v>26</v>
      </c>
      <c r="B14" s="26" t="str">
        <f t="shared" si="0"/>
        <v/>
      </c>
      <c r="C14" s="45">
        <f>E14-[1]Austria!E14</f>
        <v>0</v>
      </c>
      <c r="D14" s="1">
        <f>F14-[1]Austria!F14</f>
        <v>0</v>
      </c>
      <c r="E14" s="123">
        <v>0</v>
      </c>
      <c r="F14" s="1">
        <v>0</v>
      </c>
      <c r="G14" s="1">
        <v>0</v>
      </c>
      <c r="H14" s="1">
        <v>0</v>
      </c>
      <c r="I14" s="1"/>
      <c r="J14" s="1"/>
      <c r="K14" s="74"/>
      <c r="L14" s="74">
        <v>1155</v>
      </c>
      <c r="M14" s="74">
        <v>897</v>
      </c>
      <c r="N14" s="74">
        <v>1869</v>
      </c>
      <c r="O14" s="74">
        <v>803</v>
      </c>
      <c r="P14" s="74">
        <v>846</v>
      </c>
      <c r="Q14" s="74">
        <v>938</v>
      </c>
      <c r="R14" s="74">
        <v>2437</v>
      </c>
      <c r="S14" s="74">
        <v>1435</v>
      </c>
      <c r="T14" s="1">
        <v>925</v>
      </c>
      <c r="U14" s="28">
        <v>1867</v>
      </c>
    </row>
    <row r="15" spans="1:21" x14ac:dyDescent="0.25">
      <c r="A15" s="20" t="s">
        <v>97</v>
      </c>
      <c r="B15" s="26" t="str">
        <f t="shared" si="0"/>
        <v/>
      </c>
      <c r="C15" s="45">
        <f>E15-[1]Austria!E15</f>
        <v>0</v>
      </c>
      <c r="D15" s="1">
        <f>F15-[1]Austria!F15</f>
        <v>0</v>
      </c>
      <c r="E15" s="123">
        <v>0</v>
      </c>
      <c r="F15" s="1">
        <v>0</v>
      </c>
      <c r="G15" s="1">
        <v>0</v>
      </c>
      <c r="H15" s="1">
        <v>52</v>
      </c>
      <c r="I15" s="1"/>
      <c r="J15" s="1"/>
      <c r="K15" s="74"/>
      <c r="L15" s="74">
        <v>0</v>
      </c>
      <c r="M15" s="74">
        <v>0</v>
      </c>
      <c r="N15" s="74">
        <v>0</v>
      </c>
      <c r="O15" s="74"/>
      <c r="P15" s="74">
        <v>0</v>
      </c>
      <c r="Q15" s="74">
        <v>0</v>
      </c>
      <c r="R15" s="74">
        <v>0</v>
      </c>
      <c r="S15" s="74">
        <v>0</v>
      </c>
      <c r="T15" s="1">
        <v>0</v>
      </c>
      <c r="U15" s="28">
        <v>0</v>
      </c>
    </row>
    <row r="16" spans="1:21" x14ac:dyDescent="0.25">
      <c r="A16" s="20" t="s">
        <v>13</v>
      </c>
      <c r="B16" s="26">
        <f t="shared" si="0"/>
        <v>1.6770552476010252</v>
      </c>
      <c r="C16" s="45">
        <f>E16-[1]Austria!E16</f>
        <v>-898.92984861928949</v>
      </c>
      <c r="D16" s="1">
        <f>F16-[1]Austria!F16</f>
        <v>-482.12145859661393</v>
      </c>
      <c r="E16" s="123">
        <v>1755.1054018445323</v>
      </c>
      <c r="F16" s="1">
        <v>655.61045234958272</v>
      </c>
      <c r="G16" s="1">
        <v>3.9</v>
      </c>
      <c r="H16" s="1">
        <v>1</v>
      </c>
      <c r="I16" s="1">
        <v>449</v>
      </c>
      <c r="J16" s="1">
        <v>1</v>
      </c>
      <c r="K16" s="74">
        <v>9</v>
      </c>
      <c r="L16" s="74">
        <v>598</v>
      </c>
      <c r="M16" s="74">
        <v>4</v>
      </c>
      <c r="N16" s="74">
        <v>153</v>
      </c>
      <c r="O16" s="74">
        <v>28</v>
      </c>
      <c r="P16" s="74">
        <v>49</v>
      </c>
      <c r="Q16" s="74">
        <v>166</v>
      </c>
      <c r="R16" s="74">
        <v>17</v>
      </c>
      <c r="S16" s="74">
        <v>71</v>
      </c>
      <c r="T16" s="1">
        <v>55</v>
      </c>
      <c r="U16" s="28">
        <v>1</v>
      </c>
    </row>
    <row r="17" spans="1:22" x14ac:dyDescent="0.25">
      <c r="A17" s="20" t="s">
        <v>135</v>
      </c>
      <c r="B17" s="26">
        <f t="shared" si="0"/>
        <v>2.2611051065476424</v>
      </c>
      <c r="C17" s="45">
        <f>E17-[1]Austria!E17</f>
        <v>-227.99490019986933</v>
      </c>
      <c r="D17" s="1">
        <f>F17-[1]Austria!F17</f>
        <v>-378.95962732919247</v>
      </c>
      <c r="E17" s="123">
        <v>2683.3223539745277</v>
      </c>
      <c r="F17" s="1">
        <v>822.82608695652175</v>
      </c>
      <c r="G17" s="1">
        <v>902.75</v>
      </c>
      <c r="H17" s="1">
        <v>1107</v>
      </c>
      <c r="I17" s="1">
        <v>1370</v>
      </c>
      <c r="J17" s="1">
        <v>243</v>
      </c>
      <c r="K17" s="74"/>
      <c r="L17" s="74"/>
      <c r="M17" s="74"/>
      <c r="N17" s="74"/>
      <c r="O17" s="74"/>
      <c r="P17" s="74"/>
      <c r="Q17" s="74"/>
      <c r="R17" s="74"/>
      <c r="S17" s="74"/>
      <c r="T17" s="1"/>
      <c r="U17" s="28"/>
    </row>
    <row r="18" spans="1:22" x14ac:dyDescent="0.25">
      <c r="A18" s="20" t="s">
        <v>98</v>
      </c>
      <c r="B18" s="26" t="str">
        <f t="shared" si="0"/>
        <v/>
      </c>
      <c r="C18" s="45">
        <f>E18-[1]Austria!E18</f>
        <v>0</v>
      </c>
      <c r="D18" s="1">
        <f>F18-[1]Austria!F18</f>
        <v>0</v>
      </c>
      <c r="E18" s="123"/>
      <c r="F18" s="1"/>
      <c r="G18" s="1">
        <v>0</v>
      </c>
      <c r="H18" s="1">
        <v>0</v>
      </c>
      <c r="I18" s="1"/>
      <c r="J18" s="1"/>
      <c r="K18" s="74"/>
      <c r="L18" s="1">
        <v>0</v>
      </c>
      <c r="M18" s="1">
        <v>0</v>
      </c>
      <c r="N18" s="1">
        <v>0</v>
      </c>
      <c r="O18" s="1"/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8">
        <v>0</v>
      </c>
    </row>
    <row r="19" spans="1:22" x14ac:dyDescent="0.25">
      <c r="A19" s="20" t="s">
        <v>99</v>
      </c>
      <c r="B19" s="26">
        <f t="shared" si="0"/>
        <v>32.519565217391303</v>
      </c>
      <c r="C19" s="45">
        <f>E19-[1]Austria!E19</f>
        <v>-373.61279162521396</v>
      </c>
      <c r="D19" s="1">
        <f>F19-[1]Austria!F19</f>
        <v>-137.80663780663781</v>
      </c>
      <c r="E19" s="123">
        <v>169.2907334211682</v>
      </c>
      <c r="F19" s="1">
        <v>5.0505050505050502</v>
      </c>
      <c r="G19" s="1">
        <v>0</v>
      </c>
      <c r="H19" s="1">
        <v>0</v>
      </c>
      <c r="I19" s="1">
        <v>1527</v>
      </c>
      <c r="J19" s="1"/>
      <c r="K19" s="74"/>
      <c r="L19" s="1">
        <v>58</v>
      </c>
      <c r="M19" s="1">
        <v>74</v>
      </c>
      <c r="N19" s="1">
        <v>296</v>
      </c>
      <c r="O19" s="1"/>
      <c r="P19" s="1">
        <v>94</v>
      </c>
      <c r="Q19" s="1">
        <v>0</v>
      </c>
      <c r="R19" s="1">
        <v>74</v>
      </c>
      <c r="S19" s="1">
        <v>0</v>
      </c>
      <c r="T19" s="1">
        <v>0</v>
      </c>
      <c r="U19" s="28">
        <v>0</v>
      </c>
    </row>
    <row r="20" spans="1:22" ht="13.8" thickBot="1" x14ac:dyDescent="0.3">
      <c r="A20" s="22" t="s">
        <v>60</v>
      </c>
      <c r="B20" s="27">
        <f t="shared" si="0"/>
        <v>1.7667575155228588</v>
      </c>
      <c r="C20" s="46">
        <f>E20-[1]Austria!E20</f>
        <v>-859.34265010351965</v>
      </c>
      <c r="D20" s="10">
        <f>F20-[1]Austria!F20</f>
        <v>-553.5039839387664</v>
      </c>
      <c r="E20" s="124">
        <v>1482.3781291172595</v>
      </c>
      <c r="F20" s="10">
        <v>535.78173034694782</v>
      </c>
      <c r="G20" s="10">
        <v>794.05</v>
      </c>
      <c r="H20" s="10">
        <v>244</v>
      </c>
      <c r="I20" s="10">
        <v>538</v>
      </c>
      <c r="J20" s="10"/>
      <c r="K20" s="10"/>
      <c r="L20" s="75">
        <v>0</v>
      </c>
      <c r="M20" s="75">
        <v>80</v>
      </c>
      <c r="N20" s="75">
        <v>430</v>
      </c>
      <c r="O20" s="75">
        <v>6</v>
      </c>
      <c r="P20" s="75">
        <v>65</v>
      </c>
      <c r="Q20" s="75">
        <v>239</v>
      </c>
      <c r="R20" s="75">
        <v>0</v>
      </c>
      <c r="S20" s="75">
        <v>6</v>
      </c>
      <c r="T20" s="10">
        <v>0</v>
      </c>
      <c r="U20" s="30">
        <v>0</v>
      </c>
    </row>
    <row r="21" spans="1:22" ht="13.8" thickBot="1" x14ac:dyDescent="0.3">
      <c r="A21" s="31" t="s">
        <v>23</v>
      </c>
      <c r="B21" s="32">
        <f t="shared" si="0"/>
        <v>0.21828707113439139</v>
      </c>
      <c r="C21" s="47">
        <f>E21-[1]Austria!E21</f>
        <v>-13927.73878985058</v>
      </c>
      <c r="D21" s="33">
        <f>F21-[1]Austria!F21</f>
        <v>-11193.644519731475</v>
      </c>
      <c r="E21" s="121">
        <f t="shared" ref="E21:J21" si="1">SUM(E2:E20)</f>
        <v>22701.899429073343</v>
      </c>
      <c r="F21" s="33">
        <f t="shared" si="1"/>
        <v>18634.277558190599</v>
      </c>
      <c r="G21" s="33">
        <f t="shared" si="1"/>
        <v>22879.249999999996</v>
      </c>
      <c r="H21" s="33">
        <f t="shared" si="1"/>
        <v>11370</v>
      </c>
      <c r="I21" s="33">
        <f t="shared" si="1"/>
        <v>33584</v>
      </c>
      <c r="J21" s="33">
        <f t="shared" si="1"/>
        <v>5029</v>
      </c>
      <c r="K21" s="33">
        <v>3767</v>
      </c>
      <c r="L21" s="33">
        <f>SUM(L2:L20)</f>
        <v>29928</v>
      </c>
      <c r="M21" s="33">
        <f>SUM(M2:M20)</f>
        <v>22144</v>
      </c>
      <c r="N21" s="33">
        <f>SUM(N2:N20)</f>
        <v>32254</v>
      </c>
      <c r="O21" s="33">
        <f>SUM(O2:O20)</f>
        <v>16263</v>
      </c>
      <c r="P21" s="33">
        <f t="shared" ref="P21:U21" si="2">SUM(P2:P20)</f>
        <v>24449</v>
      </c>
      <c r="Q21" s="33">
        <f t="shared" si="2"/>
        <v>19336</v>
      </c>
      <c r="R21" s="33">
        <f t="shared" si="2"/>
        <v>24137</v>
      </c>
      <c r="S21" s="33">
        <f t="shared" si="2"/>
        <v>32190</v>
      </c>
      <c r="T21" s="33">
        <f t="shared" si="2"/>
        <v>13737</v>
      </c>
      <c r="U21" s="34">
        <f t="shared" si="2"/>
        <v>15849</v>
      </c>
    </row>
    <row r="22" spans="1:22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workbookViewId="0"/>
  </sheetViews>
  <sheetFormatPr defaultColWidth="8.77734375" defaultRowHeight="13.2" x14ac:dyDescent="0.25"/>
  <cols>
    <col min="1" max="1" width="23.441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20" t="s">
        <v>4</v>
      </c>
      <c r="B2" s="26" t="str">
        <f t="shared" ref="B2:B10" si="0">IFERROR(((E2/F2)-1), "")</f>
        <v/>
      </c>
      <c r="C2" s="45">
        <f>E2-[1]Belgium!E2</f>
        <v>-48</v>
      </c>
      <c r="D2" s="1">
        <f>F2-[1]Belgium!F2</f>
        <v>0</v>
      </c>
      <c r="E2" s="123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9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4800</v>
      </c>
      <c r="U2" s="28">
        <v>0</v>
      </c>
    </row>
    <row r="3" spans="1:21" x14ac:dyDescent="0.25">
      <c r="A3" s="20" t="s">
        <v>160</v>
      </c>
      <c r="B3" s="26" t="str">
        <f t="shared" si="0"/>
        <v/>
      </c>
      <c r="C3" s="45">
        <f>E3-[1]Belgium!E3</f>
        <v>0</v>
      </c>
      <c r="D3" s="1">
        <f>F3-[1]Belgium!F3</f>
        <v>0</v>
      </c>
      <c r="E3" s="123"/>
      <c r="F3" s="1"/>
      <c r="G3" s="1"/>
      <c r="H3" s="1"/>
      <c r="I3" s="1">
        <v>0</v>
      </c>
      <c r="J3" s="1"/>
      <c r="K3" s="1"/>
      <c r="L3" s="1"/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700</v>
      </c>
      <c r="U3" s="28">
        <v>0</v>
      </c>
    </row>
    <row r="4" spans="1:21" x14ac:dyDescent="0.25">
      <c r="A4" s="20" t="s">
        <v>2</v>
      </c>
      <c r="B4" s="26">
        <f t="shared" si="0"/>
        <v>-1</v>
      </c>
      <c r="C4" s="45">
        <f>E4-[1]Belgium!E4</f>
        <v>-30</v>
      </c>
      <c r="D4" s="1">
        <f>F4-[1]Belgium!F4</f>
        <v>-14</v>
      </c>
      <c r="E4" s="123">
        <v>0</v>
      </c>
      <c r="F4" s="1">
        <v>76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19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1500</v>
      </c>
      <c r="U4" s="28">
        <v>0</v>
      </c>
    </row>
    <row r="5" spans="1:21" x14ac:dyDescent="0.25">
      <c r="A5" s="20" t="s">
        <v>104</v>
      </c>
      <c r="B5" s="26" t="str">
        <f t="shared" si="0"/>
        <v/>
      </c>
      <c r="C5" s="45">
        <f>E5-[1]Belgium!E5</f>
        <v>0</v>
      </c>
      <c r="D5" s="1">
        <f>F5-[1]Belgium!F5</f>
        <v>0</v>
      </c>
      <c r="E5" s="1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8"/>
    </row>
    <row r="6" spans="1:21" x14ac:dyDescent="0.25">
      <c r="A6" s="20" t="s">
        <v>3</v>
      </c>
      <c r="B6" s="26">
        <f t="shared" si="0"/>
        <v>-0.65369649805447472</v>
      </c>
      <c r="C6" s="45">
        <f>E6-[1]Belgium!E6</f>
        <v>-169</v>
      </c>
      <c r="D6" s="1">
        <f>F6-[1]Belgium!F6</f>
        <v>-306</v>
      </c>
      <c r="E6" s="123">
        <v>267</v>
      </c>
      <c r="F6" s="1">
        <v>771</v>
      </c>
      <c r="G6" s="1">
        <v>800</v>
      </c>
      <c r="H6" s="1">
        <v>1356</v>
      </c>
      <c r="I6" s="1">
        <v>2219</v>
      </c>
      <c r="J6" s="1">
        <v>578</v>
      </c>
      <c r="K6" s="1">
        <v>1079</v>
      </c>
      <c r="L6" s="1">
        <v>3704</v>
      </c>
      <c r="M6" s="1">
        <v>2710</v>
      </c>
      <c r="N6" s="1">
        <v>2249</v>
      </c>
      <c r="O6" s="1">
        <v>0</v>
      </c>
      <c r="P6" s="1">
        <v>900</v>
      </c>
      <c r="Q6" s="1">
        <v>0</v>
      </c>
      <c r="R6" s="1">
        <v>7269</v>
      </c>
      <c r="S6" s="1">
        <v>2400</v>
      </c>
      <c r="T6" s="1">
        <v>9400</v>
      </c>
      <c r="U6" s="28">
        <v>2400</v>
      </c>
    </row>
    <row r="7" spans="1:21" x14ac:dyDescent="0.25">
      <c r="A7" s="21" t="s">
        <v>27</v>
      </c>
      <c r="B7" s="26">
        <f t="shared" si="0"/>
        <v>-0.7448515868937986</v>
      </c>
      <c r="C7" s="45">
        <f>E7-[1]Belgium!E7</f>
        <v>-2431.1317068400658</v>
      </c>
      <c r="D7" s="1">
        <f>F7-[1]Belgium!F7</f>
        <v>-11232</v>
      </c>
      <c r="E7" s="123">
        <v>6455.51</v>
      </c>
      <c r="F7" s="1">
        <v>25301</v>
      </c>
      <c r="G7" s="1">
        <v>11350</v>
      </c>
      <c r="H7" s="1">
        <v>10937</v>
      </c>
      <c r="I7" s="1">
        <v>9869</v>
      </c>
      <c r="J7" s="1">
        <v>62</v>
      </c>
      <c r="K7" s="74">
        <v>4333</v>
      </c>
      <c r="L7" s="74">
        <v>10933</v>
      </c>
      <c r="M7" s="74">
        <v>21302</v>
      </c>
      <c r="N7" s="74">
        <v>7242</v>
      </c>
      <c r="O7" s="74">
        <v>2598</v>
      </c>
      <c r="P7" s="74">
        <v>4900</v>
      </c>
      <c r="Q7" s="74">
        <v>18150</v>
      </c>
      <c r="R7" s="74">
        <v>37150</v>
      </c>
      <c r="S7" s="74">
        <v>58200</v>
      </c>
      <c r="T7" s="1">
        <v>48600</v>
      </c>
      <c r="U7" s="28">
        <v>34300</v>
      </c>
    </row>
    <row r="8" spans="1:21" x14ac:dyDescent="0.25">
      <c r="A8" s="20" t="s">
        <v>26</v>
      </c>
      <c r="B8" s="26">
        <f t="shared" si="0"/>
        <v>-0.75312724658519048</v>
      </c>
      <c r="C8" s="45">
        <f>E8-[1]Belgium!E8</f>
        <v>-2987.8535566283363</v>
      </c>
      <c r="D8" s="1">
        <f>F8-[1]Belgium!F8</f>
        <v>-5778</v>
      </c>
      <c r="E8" s="123">
        <v>1717</v>
      </c>
      <c r="F8" s="1">
        <v>6955</v>
      </c>
      <c r="G8" s="1">
        <v>2168</v>
      </c>
      <c r="H8" s="1">
        <v>10828</v>
      </c>
      <c r="I8" s="1">
        <v>11689</v>
      </c>
      <c r="J8" s="1">
        <v>2</v>
      </c>
      <c r="K8" s="74">
        <v>2308</v>
      </c>
      <c r="L8" s="74">
        <v>1732</v>
      </c>
      <c r="M8" s="74">
        <v>8504</v>
      </c>
      <c r="N8" s="74">
        <v>2206</v>
      </c>
      <c r="O8" s="74">
        <v>1839</v>
      </c>
      <c r="P8" s="74">
        <v>2400</v>
      </c>
      <c r="Q8" s="74">
        <v>5349</v>
      </c>
      <c r="R8" s="74">
        <v>880</v>
      </c>
      <c r="S8" s="74">
        <v>500</v>
      </c>
      <c r="T8" s="1">
        <v>16700</v>
      </c>
      <c r="U8" s="28">
        <v>10600</v>
      </c>
    </row>
    <row r="9" spans="1:21" ht="13.8" thickBot="1" x14ac:dyDescent="0.3">
      <c r="A9" s="22" t="s">
        <v>60</v>
      </c>
      <c r="B9" s="27">
        <f t="shared" si="0"/>
        <v>-0.86397497020262215</v>
      </c>
      <c r="C9" s="46">
        <f>E9-[1]Belgium!E9</f>
        <v>-4018</v>
      </c>
      <c r="D9" s="10">
        <f>F9-[1]Belgium!F9</f>
        <v>-1012</v>
      </c>
      <c r="E9" s="124">
        <v>913</v>
      </c>
      <c r="F9" s="10">
        <v>6712</v>
      </c>
      <c r="G9" s="10">
        <v>2000</v>
      </c>
      <c r="H9" s="10">
        <v>392</v>
      </c>
      <c r="I9" s="10">
        <v>1882</v>
      </c>
      <c r="J9" s="10">
        <v>0</v>
      </c>
      <c r="K9" s="75">
        <v>0</v>
      </c>
      <c r="L9" s="75">
        <v>1770</v>
      </c>
      <c r="M9" s="75">
        <v>486</v>
      </c>
      <c r="N9" s="75">
        <v>792</v>
      </c>
      <c r="O9" s="75">
        <v>0</v>
      </c>
      <c r="P9" s="75">
        <v>150</v>
      </c>
      <c r="Q9" s="75">
        <v>0</v>
      </c>
      <c r="R9" s="75">
        <v>2569</v>
      </c>
      <c r="S9" s="75">
        <v>12900</v>
      </c>
      <c r="T9" s="10">
        <v>7800</v>
      </c>
      <c r="U9" s="30">
        <v>200</v>
      </c>
    </row>
    <row r="10" spans="1:21" ht="13.8" thickBot="1" x14ac:dyDescent="0.3">
      <c r="A10" s="31" t="s">
        <v>23</v>
      </c>
      <c r="B10" s="32">
        <f t="shared" si="0"/>
        <v>-0.76510084139143542</v>
      </c>
      <c r="C10" s="47">
        <f>E10-[1]Belgium!E10</f>
        <v>-9683.9852634684012</v>
      </c>
      <c r="D10" s="33">
        <f>F10-[1]Belgium!F10</f>
        <v>-18342</v>
      </c>
      <c r="E10" s="121">
        <f>SUM(E2:E9)</f>
        <v>9352.51</v>
      </c>
      <c r="F10" s="33">
        <f>SUM(F2:F9)</f>
        <v>39815</v>
      </c>
      <c r="G10" s="33">
        <f>SUM(G2:G9)</f>
        <v>16318</v>
      </c>
      <c r="H10" s="33">
        <f>SUM(H2:H9)</f>
        <v>23513</v>
      </c>
      <c r="I10" s="33">
        <f>SUM(I2:I9)</f>
        <v>25659</v>
      </c>
      <c r="J10" s="33">
        <v>642</v>
      </c>
      <c r="K10" s="33">
        <f>SUM(K2:K9)</f>
        <v>7720</v>
      </c>
      <c r="L10" s="33">
        <f>SUM(L2:L9)</f>
        <v>18167</v>
      </c>
      <c r="M10" s="33">
        <v>33002</v>
      </c>
      <c r="N10" s="33">
        <f>SUM(N2:N9)</f>
        <v>12489</v>
      </c>
      <c r="O10" s="33">
        <f>SUM(O2:O9)</f>
        <v>4437</v>
      </c>
      <c r="P10" s="33">
        <f t="shared" ref="P10:U10" si="1">SUM(P2:P9)</f>
        <v>8350</v>
      </c>
      <c r="Q10" s="33">
        <f t="shared" si="1"/>
        <v>23499</v>
      </c>
      <c r="R10" s="33">
        <f t="shared" si="1"/>
        <v>47868</v>
      </c>
      <c r="S10" s="33">
        <f t="shared" si="1"/>
        <v>74000</v>
      </c>
      <c r="T10" s="33">
        <f t="shared" si="1"/>
        <v>89500</v>
      </c>
      <c r="U10" s="34">
        <f t="shared" si="1"/>
        <v>47500</v>
      </c>
    </row>
    <row r="11" spans="1:21" x14ac:dyDescent="0.25">
      <c r="A11" t="s">
        <v>158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21" x14ac:dyDescent="0.25">
      <c r="A12" t="s">
        <v>159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21" ht="13.8" thickBot="1" x14ac:dyDescent="0.3">
      <c r="B13" s="35"/>
      <c r="C13" s="35"/>
      <c r="D13" s="35"/>
      <c r="E13" s="35"/>
      <c r="F13" s="35"/>
      <c r="G13" s="35"/>
      <c r="H13" s="35"/>
      <c r="I13" s="35"/>
      <c r="J13" s="35"/>
    </row>
    <row r="14" spans="1:21" ht="13.8" thickBot="1" x14ac:dyDescent="0.3">
      <c r="A14" s="23" t="s">
        <v>25</v>
      </c>
      <c r="B14" s="110" t="s">
        <v>175</v>
      </c>
      <c r="C14" s="111" t="s">
        <v>176</v>
      </c>
      <c r="D14" s="112" t="s">
        <v>167</v>
      </c>
      <c r="E14" s="122">
        <v>45108</v>
      </c>
      <c r="F14" s="105">
        <v>44743</v>
      </c>
      <c r="G14" s="105">
        <v>44378</v>
      </c>
      <c r="H14" s="105">
        <v>44013</v>
      </c>
      <c r="I14" s="105">
        <v>43647</v>
      </c>
      <c r="J14" s="105">
        <v>43282</v>
      </c>
      <c r="K14" s="24">
        <v>42917</v>
      </c>
      <c r="L14" s="24">
        <v>42552</v>
      </c>
      <c r="M14" s="24">
        <v>42186</v>
      </c>
      <c r="N14" s="24">
        <v>41821</v>
      </c>
      <c r="O14" s="24">
        <v>41456</v>
      </c>
      <c r="P14" s="24">
        <v>41091</v>
      </c>
      <c r="Q14" s="24">
        <v>40725</v>
      </c>
      <c r="R14" s="24">
        <v>40360</v>
      </c>
      <c r="S14" s="24">
        <v>39995</v>
      </c>
      <c r="T14" s="24">
        <v>39630</v>
      </c>
      <c r="U14" s="25">
        <v>39264</v>
      </c>
    </row>
    <row r="15" spans="1:21" x14ac:dyDescent="0.25">
      <c r="A15" s="20" t="s">
        <v>7</v>
      </c>
      <c r="B15" s="26">
        <f t="shared" ref="B15:B20" si="2">IFERROR(((E15/F15)-1), "")</f>
        <v>7.4719800747198306E-3</v>
      </c>
      <c r="C15" s="45">
        <f>E15-[1]Belgium!E15</f>
        <v>-4234.365373103712</v>
      </c>
      <c r="D15" s="1">
        <f>F15-[1]Belgium!F15</f>
        <v>-10859</v>
      </c>
      <c r="E15" s="123">
        <v>809</v>
      </c>
      <c r="F15" s="1">
        <v>803</v>
      </c>
      <c r="G15" s="1">
        <v>3300</v>
      </c>
      <c r="H15" s="1">
        <v>0</v>
      </c>
      <c r="I15" s="1">
        <v>3127</v>
      </c>
      <c r="J15" s="1">
        <v>140</v>
      </c>
      <c r="K15" s="91">
        <v>150</v>
      </c>
      <c r="L15" s="1">
        <v>522</v>
      </c>
      <c r="M15" s="1">
        <v>352</v>
      </c>
      <c r="N15" s="1">
        <v>995</v>
      </c>
      <c r="O15" s="1">
        <v>595</v>
      </c>
      <c r="P15" s="1">
        <v>132</v>
      </c>
      <c r="Q15" s="1">
        <v>6300</v>
      </c>
      <c r="R15" s="1">
        <v>3700</v>
      </c>
      <c r="S15" s="1">
        <v>0</v>
      </c>
      <c r="T15" s="1">
        <v>41000</v>
      </c>
      <c r="U15" s="28">
        <v>14400</v>
      </c>
    </row>
    <row r="16" spans="1:21" x14ac:dyDescent="0.25">
      <c r="A16" s="20" t="s">
        <v>103</v>
      </c>
      <c r="B16" s="26" t="str">
        <f t="shared" si="2"/>
        <v/>
      </c>
      <c r="C16" s="45">
        <f>E16-[1]Belgium!E16</f>
        <v>0</v>
      </c>
      <c r="D16" s="1">
        <f>F16-[1]Belgium!F16</f>
        <v>0</v>
      </c>
      <c r="E16" s="123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52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28">
        <v>0</v>
      </c>
    </row>
    <row r="17" spans="1:22" x14ac:dyDescent="0.25">
      <c r="A17" s="20" t="s">
        <v>169</v>
      </c>
      <c r="B17" s="26" t="str">
        <f t="shared" si="2"/>
        <v/>
      </c>
      <c r="C17" s="45">
        <f>E17-[1]Belgium!E17</f>
        <v>0</v>
      </c>
      <c r="D17" s="1">
        <f>F17-[1]Belgium!F17</f>
        <v>0</v>
      </c>
      <c r="E17" s="123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28"/>
    </row>
    <row r="18" spans="1:22" x14ac:dyDescent="0.25">
      <c r="A18" s="20" t="s">
        <v>170</v>
      </c>
      <c r="B18" s="26" t="str">
        <f t="shared" si="2"/>
        <v/>
      </c>
      <c r="C18" s="45">
        <f>E18-[1]Belgium!E18</f>
        <v>0</v>
      </c>
      <c r="D18" s="1">
        <f>F18-[1]Belgium!F18</f>
        <v>-361</v>
      </c>
      <c r="E18" s="123"/>
      <c r="F18" s="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8"/>
    </row>
    <row r="19" spans="1:22" ht="13.8" thickBot="1" x14ac:dyDescent="0.3">
      <c r="A19" s="29" t="s">
        <v>6</v>
      </c>
      <c r="B19" s="27" t="str">
        <f t="shared" si="2"/>
        <v/>
      </c>
      <c r="C19" s="46">
        <f>E19-[1]Belgium!E19</f>
        <v>-50</v>
      </c>
      <c r="D19" s="10">
        <f>F19-[1]Belgium!F19</f>
        <v>0</v>
      </c>
      <c r="E19" s="124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55">
        <v>0</v>
      </c>
      <c r="L19" s="10">
        <v>0</v>
      </c>
      <c r="M19" s="10">
        <v>66</v>
      </c>
      <c r="N19" s="10">
        <v>0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30">
        <v>500</v>
      </c>
    </row>
    <row r="20" spans="1:22" ht="13.8" thickBot="1" x14ac:dyDescent="0.3">
      <c r="A20" s="31" t="s">
        <v>23</v>
      </c>
      <c r="B20" s="32">
        <f t="shared" si="2"/>
        <v>7.4719800747198306E-3</v>
      </c>
      <c r="C20" s="47">
        <f>E20-[1]Belgium!E20</f>
        <v>-4284.365373103712</v>
      </c>
      <c r="D20" s="33">
        <f>F20-[1]Belgium!F20</f>
        <v>-11220</v>
      </c>
      <c r="E20" s="121">
        <f>SUM(E15:E19)</f>
        <v>809</v>
      </c>
      <c r="F20" s="33">
        <f>SUM(F15:F19)</f>
        <v>803</v>
      </c>
      <c r="G20" s="33">
        <f>SUM(G15:G19)</f>
        <v>3300</v>
      </c>
      <c r="H20" s="33">
        <f>SUM(H15:H19)</f>
        <v>0</v>
      </c>
      <c r="I20" s="33">
        <f>SUM(I15:I19)</f>
        <v>3127</v>
      </c>
      <c r="J20" s="33">
        <v>140</v>
      </c>
      <c r="K20" s="33">
        <f>SUM(K15:K19)</f>
        <v>150</v>
      </c>
      <c r="L20" s="33">
        <f>SUM(L15:L19)</f>
        <v>522</v>
      </c>
      <c r="M20" s="33">
        <v>418</v>
      </c>
      <c r="N20" s="33">
        <f>SUM(N15:N19)</f>
        <v>995</v>
      </c>
      <c r="O20" s="33">
        <f>SUM(O15:O19)</f>
        <v>595</v>
      </c>
      <c r="P20" s="33">
        <f t="shared" ref="P20:U20" si="3">SUM(P15:P19)</f>
        <v>132</v>
      </c>
      <c r="Q20" s="33">
        <f t="shared" si="3"/>
        <v>6300</v>
      </c>
      <c r="R20" s="33">
        <f t="shared" si="3"/>
        <v>3700</v>
      </c>
      <c r="S20" s="33">
        <f t="shared" si="3"/>
        <v>0</v>
      </c>
      <c r="T20" s="33">
        <f t="shared" si="3"/>
        <v>41000</v>
      </c>
      <c r="U20" s="34">
        <f t="shared" si="3"/>
        <v>14900</v>
      </c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0"/>
  <sheetViews>
    <sheetView workbookViewId="0"/>
  </sheetViews>
  <sheetFormatPr defaultColWidth="8.77734375" defaultRowHeight="13.2" x14ac:dyDescent="0.25"/>
  <cols>
    <col min="1" max="1" width="20" customWidth="1"/>
    <col min="2" max="2" width="10.6640625" customWidth="1"/>
    <col min="3" max="4" width="11.33203125" style="77" bestFit="1" customWidth="1"/>
    <col min="5" max="10" width="11.33203125" style="77" customWidth="1"/>
    <col min="11" max="11" width="10.109375" style="77" bestFit="1" customWidth="1"/>
    <col min="12" max="21" width="10.109375" bestFit="1" customWidth="1"/>
  </cols>
  <sheetData>
    <row r="1" spans="1:21" ht="13.8" thickBot="1" x14ac:dyDescent="0.3">
      <c r="A1" s="23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1" x14ac:dyDescent="0.25">
      <c r="A2" s="39" t="s">
        <v>11</v>
      </c>
      <c r="B2" s="106">
        <f t="shared" ref="B2:B12" si="0">IFERROR(((E2/F2)-1), "")</f>
        <v>-1</v>
      </c>
      <c r="C2" s="109">
        <f>E2-'[1]Czech Republic'!E2</f>
        <v>-1589</v>
      </c>
      <c r="D2" s="113">
        <f>F2-'[1]Czech Republic'!F2</f>
        <v>-751</v>
      </c>
      <c r="E2" s="133">
        <v>0</v>
      </c>
      <c r="F2" s="113">
        <v>1000</v>
      </c>
      <c r="G2" s="113">
        <v>0</v>
      </c>
      <c r="H2">
        <v>0</v>
      </c>
      <c r="I2" s="113">
        <v>0</v>
      </c>
      <c r="J2" s="9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x14ac:dyDescent="0.25">
      <c r="A3" s="20" t="s">
        <v>9</v>
      </c>
      <c r="B3" s="26">
        <f t="shared" si="0"/>
        <v>-1</v>
      </c>
      <c r="C3" s="81">
        <f>E3-'[1]Czech Republic'!E3</f>
        <v>-879</v>
      </c>
      <c r="D3" s="82">
        <f>F3-'[1]Czech Republic'!F3</f>
        <v>-361</v>
      </c>
      <c r="E3" s="133">
        <v>0</v>
      </c>
      <c r="F3" s="82">
        <v>100</v>
      </c>
      <c r="G3" s="113">
        <v>0</v>
      </c>
      <c r="H3" s="82">
        <v>0</v>
      </c>
      <c r="I3" s="82">
        <v>0</v>
      </c>
      <c r="J3" s="82"/>
      <c r="K3" s="82"/>
      <c r="L3" s="1"/>
      <c r="M3" s="1"/>
      <c r="N3" s="1"/>
      <c r="O3" s="1"/>
      <c r="P3" s="1"/>
      <c r="Q3" s="1"/>
      <c r="R3" s="1"/>
      <c r="S3" s="1"/>
      <c r="T3" s="1"/>
      <c r="U3" s="28"/>
    </row>
    <row r="4" spans="1:21" x14ac:dyDescent="0.25">
      <c r="A4" s="20" t="s">
        <v>14</v>
      </c>
      <c r="B4" s="26" t="str">
        <f t="shared" si="0"/>
        <v/>
      </c>
      <c r="C4" s="81">
        <f>E4-'[1]Czech Republic'!E4</f>
        <v>0</v>
      </c>
      <c r="D4" s="82">
        <f>F4-'[1]Czech Republic'!F4</f>
        <v>-25</v>
      </c>
      <c r="E4" s="133">
        <v>0</v>
      </c>
      <c r="F4" s="82">
        <v>0</v>
      </c>
      <c r="G4" s="113">
        <v>0</v>
      </c>
      <c r="H4" s="82">
        <v>0</v>
      </c>
      <c r="I4" s="82">
        <v>140</v>
      </c>
      <c r="J4" s="82"/>
      <c r="K4" s="82"/>
      <c r="L4" s="1"/>
      <c r="M4" s="1"/>
      <c r="N4" s="1"/>
      <c r="O4" s="1"/>
      <c r="P4" s="1"/>
      <c r="Q4" s="1"/>
      <c r="R4" s="1"/>
      <c r="S4" s="1"/>
      <c r="T4" s="1"/>
      <c r="U4" s="28"/>
    </row>
    <row r="5" spans="1:21" x14ac:dyDescent="0.25">
      <c r="A5" s="20" t="s">
        <v>3</v>
      </c>
      <c r="B5" s="26">
        <f t="shared" si="0"/>
        <v>-1</v>
      </c>
      <c r="C5" s="81">
        <f>E5-'[1]Czech Republic'!E5</f>
        <v>-1207</v>
      </c>
      <c r="D5" s="82">
        <f>F5-'[1]Czech Republic'!F5</f>
        <v>-876</v>
      </c>
      <c r="E5" s="133">
        <v>0</v>
      </c>
      <c r="F5" s="82">
        <v>600</v>
      </c>
      <c r="G5" s="113">
        <v>0</v>
      </c>
      <c r="H5" s="82">
        <v>0</v>
      </c>
      <c r="I5" s="82">
        <v>2972</v>
      </c>
      <c r="J5" s="82"/>
      <c r="K5" s="82"/>
      <c r="L5" s="1"/>
      <c r="M5" s="1"/>
      <c r="N5" s="1"/>
      <c r="O5" s="1"/>
      <c r="P5" s="1"/>
      <c r="Q5" s="1"/>
      <c r="R5" s="1"/>
      <c r="S5" s="1"/>
      <c r="T5" s="1"/>
      <c r="U5" s="28"/>
    </row>
    <row r="6" spans="1:21" x14ac:dyDescent="0.25">
      <c r="A6" s="20" t="s">
        <v>10</v>
      </c>
      <c r="B6" s="26">
        <f t="shared" si="0"/>
        <v>-1</v>
      </c>
      <c r="C6" s="81">
        <f>E6-'[1]Czech Republic'!E6</f>
        <v>-324</v>
      </c>
      <c r="D6" s="82">
        <f>F6-'[1]Czech Republic'!F6</f>
        <v>-693</v>
      </c>
      <c r="E6" s="133">
        <v>0</v>
      </c>
      <c r="F6" s="82">
        <v>700</v>
      </c>
      <c r="G6" s="113">
        <v>0</v>
      </c>
      <c r="H6" s="82">
        <v>0</v>
      </c>
      <c r="I6" s="82">
        <v>1023</v>
      </c>
      <c r="J6" s="82"/>
      <c r="K6" s="82"/>
      <c r="L6" s="1"/>
      <c r="M6" s="1"/>
      <c r="N6" s="1"/>
      <c r="O6" s="1"/>
      <c r="P6" s="1"/>
      <c r="Q6" s="1"/>
      <c r="R6" s="1"/>
      <c r="S6" s="1"/>
      <c r="T6" s="1"/>
      <c r="U6" s="28"/>
    </row>
    <row r="7" spans="1:21" x14ac:dyDescent="0.25">
      <c r="A7" s="20" t="s">
        <v>27</v>
      </c>
      <c r="B7" s="26">
        <f t="shared" si="0"/>
        <v>-1</v>
      </c>
      <c r="C7" s="81">
        <f>E7-'[1]Czech Republic'!E7</f>
        <v>-1326</v>
      </c>
      <c r="D7" s="82">
        <f>F7-'[1]Czech Republic'!F7</f>
        <v>-984</v>
      </c>
      <c r="E7" s="133">
        <v>0</v>
      </c>
      <c r="F7" s="82">
        <v>200</v>
      </c>
      <c r="G7" s="113">
        <v>0</v>
      </c>
      <c r="H7" s="82">
        <v>0</v>
      </c>
      <c r="I7" s="82">
        <v>307</v>
      </c>
      <c r="J7" s="82"/>
      <c r="K7" s="82"/>
      <c r="L7" s="1"/>
      <c r="M7" s="1"/>
      <c r="N7" s="1"/>
      <c r="O7" s="1"/>
      <c r="P7" s="1"/>
      <c r="Q7" s="1"/>
      <c r="R7" s="1"/>
      <c r="S7" s="1"/>
      <c r="T7" s="1"/>
      <c r="U7" s="28"/>
    </row>
    <row r="8" spans="1:21" x14ac:dyDescent="0.25">
      <c r="A8" s="20" t="s">
        <v>19</v>
      </c>
      <c r="B8" s="26" t="str">
        <f t="shared" si="0"/>
        <v/>
      </c>
      <c r="C8" s="81">
        <f>E8-'[1]Czech Republic'!E8</f>
        <v>-110</v>
      </c>
      <c r="D8" s="82">
        <f>F8-'[1]Czech Republic'!F8</f>
        <v>-327</v>
      </c>
      <c r="E8" s="133">
        <v>0</v>
      </c>
      <c r="F8" s="82">
        <v>0</v>
      </c>
      <c r="G8" s="113">
        <v>0</v>
      </c>
      <c r="H8" s="82">
        <v>0</v>
      </c>
      <c r="I8" s="82">
        <v>67</v>
      </c>
      <c r="J8" s="82"/>
      <c r="K8" s="82"/>
      <c r="L8" s="1"/>
      <c r="M8" s="1"/>
      <c r="N8" s="1"/>
      <c r="O8" s="1"/>
      <c r="P8" s="1"/>
      <c r="Q8" s="1"/>
      <c r="R8" s="1"/>
      <c r="S8" s="1"/>
      <c r="T8" s="1"/>
      <c r="U8" s="28"/>
    </row>
    <row r="9" spans="1:21" x14ac:dyDescent="0.25">
      <c r="A9" s="39" t="s">
        <v>91</v>
      </c>
      <c r="B9" s="26" t="str">
        <f t="shared" si="0"/>
        <v/>
      </c>
      <c r="C9" s="81">
        <f>E9-'[1]Czech Republic'!E9</f>
        <v>-8</v>
      </c>
      <c r="D9" s="82">
        <f>F9-'[1]Czech Republic'!F9</f>
        <v>-84</v>
      </c>
      <c r="E9" s="133">
        <v>0</v>
      </c>
      <c r="F9" s="82">
        <v>0</v>
      </c>
      <c r="G9" s="113">
        <v>0</v>
      </c>
      <c r="H9" s="82">
        <v>0</v>
      </c>
      <c r="I9" s="82">
        <v>136</v>
      </c>
      <c r="J9" s="82"/>
      <c r="K9" s="82"/>
      <c r="L9" s="1"/>
      <c r="M9" s="1"/>
      <c r="N9" s="1"/>
      <c r="O9" s="1"/>
      <c r="P9" s="1"/>
      <c r="Q9" s="1"/>
      <c r="R9" s="1"/>
      <c r="S9" s="1"/>
      <c r="T9" s="1"/>
      <c r="U9" s="28"/>
    </row>
    <row r="10" spans="1:21" x14ac:dyDescent="0.25">
      <c r="A10" s="20" t="s">
        <v>35</v>
      </c>
      <c r="B10" s="26" t="str">
        <f t="shared" si="0"/>
        <v/>
      </c>
      <c r="C10" s="81">
        <f>E10-'[1]Czech Republic'!E10</f>
        <v>0</v>
      </c>
      <c r="D10" s="82">
        <f>F10-'[1]Czech Republic'!F10</f>
        <v>0</v>
      </c>
      <c r="E10" s="133">
        <v>0</v>
      </c>
      <c r="F10" s="82">
        <v>0</v>
      </c>
      <c r="G10" s="113">
        <v>0</v>
      </c>
      <c r="H10" s="82">
        <v>0</v>
      </c>
      <c r="I10" s="82">
        <v>0</v>
      </c>
      <c r="J10" s="82"/>
      <c r="K10" s="82"/>
      <c r="L10" s="1"/>
      <c r="M10" s="1"/>
      <c r="N10" s="1"/>
      <c r="O10" s="1"/>
      <c r="P10" s="1"/>
      <c r="Q10" s="1"/>
      <c r="R10" s="1"/>
      <c r="S10" s="1"/>
      <c r="T10" s="1"/>
      <c r="U10" s="28"/>
    </row>
    <row r="11" spans="1:21" ht="13.8" thickBot="1" x14ac:dyDescent="0.3">
      <c r="A11" s="21" t="s">
        <v>60</v>
      </c>
      <c r="B11" s="26">
        <f t="shared" si="0"/>
        <v>-1</v>
      </c>
      <c r="C11" s="81">
        <f>E11-'[1]Czech Republic'!E11</f>
        <v>-1196</v>
      </c>
      <c r="D11" s="82">
        <f>F11-'[1]Czech Republic'!F11</f>
        <v>-899</v>
      </c>
      <c r="E11" s="133">
        <v>0</v>
      </c>
      <c r="F11" s="82">
        <v>200</v>
      </c>
      <c r="G11" s="113">
        <v>0</v>
      </c>
      <c r="H11" s="82">
        <v>0</v>
      </c>
      <c r="I11" s="82">
        <v>884</v>
      </c>
      <c r="J11" s="82"/>
      <c r="K11" s="126"/>
      <c r="L11" s="74"/>
      <c r="M11" s="74"/>
      <c r="N11" s="74"/>
      <c r="O11" s="74"/>
      <c r="P11" s="74"/>
      <c r="Q11" s="74"/>
      <c r="R11" s="74"/>
      <c r="S11" s="74"/>
      <c r="T11" s="1"/>
      <c r="U11" s="28"/>
    </row>
    <row r="12" spans="1:21" ht="13.8" thickBot="1" x14ac:dyDescent="0.3">
      <c r="A12" s="23" t="s">
        <v>23</v>
      </c>
      <c r="B12" s="127">
        <f t="shared" si="0"/>
        <v>-1</v>
      </c>
      <c r="C12" s="128">
        <f>E12-'[1]Czech Republic'!E12</f>
        <v>-6639</v>
      </c>
      <c r="D12" s="129">
        <f>F12-'[1]Czech Republic'!F12</f>
        <v>-5000</v>
      </c>
      <c r="E12" s="130">
        <f>SUM(E2:E11)</f>
        <v>0</v>
      </c>
      <c r="F12" s="129">
        <f>SUM(F2:F11)</f>
        <v>2800</v>
      </c>
      <c r="G12" s="131">
        <v>0</v>
      </c>
      <c r="H12" s="129">
        <f>SUM(H3:H11)</f>
        <v>0</v>
      </c>
      <c r="I12" s="129">
        <f>SUM(I3:I11)</f>
        <v>5529</v>
      </c>
      <c r="J12" s="129"/>
      <c r="K12" s="129"/>
      <c r="L12" s="42"/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f>SUM(R3:R11)</f>
        <v>0</v>
      </c>
      <c r="S12" s="42">
        <f>SUM(S3:S11)</f>
        <v>0</v>
      </c>
      <c r="T12" s="42">
        <f>SUM(T3:T11)</f>
        <v>0</v>
      </c>
      <c r="U12" s="87">
        <f>SUM(U3:U11)</f>
        <v>0</v>
      </c>
    </row>
    <row r="13" spans="1:21" x14ac:dyDescent="0.25">
      <c r="B13" s="35"/>
      <c r="C13" s="76"/>
      <c r="D13" s="76"/>
      <c r="E13" s="76"/>
      <c r="F13" s="76"/>
      <c r="G13" s="76"/>
      <c r="H13" s="76"/>
      <c r="I13" s="76"/>
      <c r="J13" s="76"/>
      <c r="K13" s="76"/>
    </row>
    <row r="14" spans="1:21" ht="13.8" thickBot="1" x14ac:dyDescent="0.3"/>
    <row r="15" spans="1:21" ht="13.8" thickBot="1" x14ac:dyDescent="0.3">
      <c r="A15" s="49" t="s">
        <v>25</v>
      </c>
      <c r="B15" s="110" t="s">
        <v>175</v>
      </c>
      <c r="C15" s="111" t="s">
        <v>176</v>
      </c>
      <c r="D15" s="112" t="s">
        <v>167</v>
      </c>
      <c r="E15" s="122">
        <v>45108</v>
      </c>
      <c r="F15" s="105">
        <v>44743</v>
      </c>
      <c r="G15" s="105">
        <v>44378</v>
      </c>
      <c r="H15" s="105">
        <v>44013</v>
      </c>
      <c r="I15" s="105">
        <v>43647</v>
      </c>
      <c r="J15" s="105">
        <v>43282</v>
      </c>
      <c r="K15" s="24">
        <v>42917</v>
      </c>
      <c r="L15" s="24">
        <v>42552</v>
      </c>
      <c r="M15" s="24">
        <v>42186</v>
      </c>
      <c r="N15" s="24">
        <v>41821</v>
      </c>
      <c r="O15" s="24">
        <v>41456</v>
      </c>
      <c r="P15" s="24">
        <v>41091</v>
      </c>
      <c r="Q15" s="24">
        <v>40725</v>
      </c>
      <c r="R15" s="24">
        <v>40360</v>
      </c>
      <c r="S15" s="24">
        <v>39995</v>
      </c>
      <c r="T15" s="24">
        <v>39630</v>
      </c>
      <c r="U15" s="25">
        <v>39264</v>
      </c>
    </row>
    <row r="16" spans="1:21" x14ac:dyDescent="0.25">
      <c r="A16" s="50" t="s">
        <v>7</v>
      </c>
      <c r="B16" s="51" t="str">
        <f t="shared" ref="B16:B21" si="1">IFERROR(((E16/F16)-1), "")</f>
        <v/>
      </c>
      <c r="C16" s="67">
        <f>E16-'[1]Czech Republic'!E16</f>
        <v>0</v>
      </c>
      <c r="D16" s="52">
        <f>F16-'[1]Czech Republic'!F16</f>
        <v>-3</v>
      </c>
      <c r="E16" s="133">
        <v>0</v>
      </c>
      <c r="F16" s="52">
        <v>0</v>
      </c>
      <c r="G16" s="113">
        <v>0</v>
      </c>
      <c r="H16" s="52">
        <v>0</v>
      </c>
      <c r="I16" s="52">
        <v>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61"/>
    </row>
    <row r="17" spans="1:22" x14ac:dyDescent="0.25">
      <c r="A17" s="50" t="s">
        <v>43</v>
      </c>
      <c r="B17" s="51" t="str">
        <f t="shared" si="1"/>
        <v/>
      </c>
      <c r="C17" s="67">
        <f>E17-'[1]Czech Republic'!E17</f>
        <v>0</v>
      </c>
      <c r="D17" s="52">
        <f>F17-'[1]Czech Republic'!F17</f>
        <v>0</v>
      </c>
      <c r="E17" s="133">
        <v>0</v>
      </c>
      <c r="F17" s="52">
        <v>0</v>
      </c>
      <c r="G17" s="113">
        <v>0</v>
      </c>
      <c r="H17" s="52">
        <v>0</v>
      </c>
      <c r="I17" s="52">
        <v>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61"/>
    </row>
    <row r="18" spans="1:22" x14ac:dyDescent="0.25">
      <c r="A18" s="50" t="s">
        <v>171</v>
      </c>
      <c r="B18" s="51" t="str">
        <f t="shared" si="1"/>
        <v/>
      </c>
      <c r="C18" s="81">
        <f>E18-'[1]Czech Republic'!E18</f>
        <v>0</v>
      </c>
      <c r="D18" s="52">
        <f>F18-'[1]Czech Republic'!F18</f>
        <v>0</v>
      </c>
      <c r="E18" s="133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61"/>
    </row>
    <row r="19" spans="1:22" x14ac:dyDescent="0.25">
      <c r="A19" s="50" t="s">
        <v>172</v>
      </c>
      <c r="B19" s="51" t="str">
        <f t="shared" si="1"/>
        <v/>
      </c>
      <c r="C19" s="81">
        <f>E19-'[1]Czech Republic'!E19</f>
        <v>0</v>
      </c>
      <c r="D19" s="52">
        <f>F19-'[1]Czech Republic'!F19</f>
        <v>0</v>
      </c>
      <c r="E19" s="133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61"/>
    </row>
    <row r="20" spans="1:22" ht="13.8" thickBot="1" x14ac:dyDescent="0.3">
      <c r="A20" s="50" t="s">
        <v>6</v>
      </c>
      <c r="B20" s="51" t="str">
        <f t="shared" si="1"/>
        <v/>
      </c>
      <c r="C20" s="67">
        <f>E20-'[1]Czech Republic'!E20</f>
        <v>0</v>
      </c>
      <c r="D20" s="52">
        <f>F20-'[1]Czech Republic'!F20</f>
        <v>0</v>
      </c>
      <c r="E20" s="133">
        <v>0</v>
      </c>
      <c r="F20" s="52">
        <v>0</v>
      </c>
      <c r="G20" s="113">
        <v>0</v>
      </c>
      <c r="H20" s="52">
        <v>0</v>
      </c>
      <c r="I20" s="52">
        <v>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61"/>
      <c r="V20" s="1"/>
    </row>
    <row r="21" spans="1:22" ht="13.8" thickBot="1" x14ac:dyDescent="0.3">
      <c r="A21" s="49" t="s">
        <v>94</v>
      </c>
      <c r="B21" s="57" t="str">
        <f t="shared" si="1"/>
        <v/>
      </c>
      <c r="C21" s="80">
        <f>E21-'[1]Czech Republic'!E21</f>
        <v>0</v>
      </c>
      <c r="D21" s="78">
        <f>F21-'[1]Czech Republic'!F21</f>
        <v>-3</v>
      </c>
      <c r="E21" s="117">
        <f>SUM(E16:E20)</f>
        <v>0</v>
      </c>
      <c r="F21" s="78">
        <f>SUM(F16:F20)</f>
        <v>0</v>
      </c>
      <c r="G21" s="131">
        <v>0</v>
      </c>
      <c r="H21" s="78">
        <v>0</v>
      </c>
      <c r="I21" s="78">
        <v>0</v>
      </c>
      <c r="J21" s="78"/>
      <c r="K21" s="78"/>
      <c r="L21" s="78"/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f>SUM(R16:R20)</f>
        <v>0</v>
      </c>
      <c r="S21" s="78">
        <f>SUM(S16:S20)</f>
        <v>0</v>
      </c>
      <c r="T21" s="78">
        <f>SUM(T16:T20)</f>
        <v>0</v>
      </c>
      <c r="U21" s="79">
        <f>SUM(U16:U20)</f>
        <v>0</v>
      </c>
      <c r="V21" s="1"/>
    </row>
    <row r="22" spans="1:22" ht="17.399999999999999" x14ac:dyDescent="0.3">
      <c r="T22" s="5"/>
      <c r="U22" s="1"/>
      <c r="V22" s="1"/>
    </row>
    <row r="23" spans="1:22" ht="17.399999999999999" x14ac:dyDescent="0.3">
      <c r="A23" s="48"/>
      <c r="T23" s="5"/>
      <c r="U23" s="1"/>
      <c r="V23" s="1"/>
    </row>
    <row r="24" spans="1:22" ht="17.399999999999999" x14ac:dyDescent="0.3">
      <c r="T24" s="5"/>
      <c r="U24" s="1"/>
      <c r="V24" s="1"/>
    </row>
    <row r="25" spans="1:22" ht="17.399999999999999" x14ac:dyDescent="0.3">
      <c r="T25" s="5"/>
      <c r="U25" s="1"/>
      <c r="V25" s="1"/>
    </row>
    <row r="26" spans="1:22" ht="17.399999999999999" x14ac:dyDescent="0.3">
      <c r="T26" s="5"/>
      <c r="U26" s="1"/>
      <c r="V26" s="1"/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6"/>
      <c r="U29" s="1"/>
      <c r="V29" s="1"/>
    </row>
    <row r="30" spans="1:22" ht="18" x14ac:dyDescent="0.35">
      <c r="T30" s="7"/>
      <c r="U30" s="2"/>
      <c r="V30" s="2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0"/>
  <sheetViews>
    <sheetView workbookViewId="0"/>
  </sheetViews>
  <sheetFormatPr defaultColWidth="8.77734375" defaultRowHeight="13.2" x14ac:dyDescent="0.25"/>
  <cols>
    <col min="1" max="1" width="24.6640625" customWidth="1"/>
    <col min="2" max="2" width="10.6640625" customWidth="1"/>
    <col min="3" max="4" width="11.33203125" bestFit="1" customWidth="1"/>
    <col min="5" max="10" width="11.33203125" customWidth="1"/>
    <col min="11" max="21" width="10.109375" bestFit="1" customWidth="1"/>
  </cols>
  <sheetData>
    <row r="1" spans="1:22" ht="13.8" thickBot="1" x14ac:dyDescent="0.3">
      <c r="A1" s="38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4">
        <v>40360</v>
      </c>
      <c r="S1" s="24">
        <v>39995</v>
      </c>
      <c r="T1" s="24">
        <v>39630</v>
      </c>
      <c r="U1" s="25">
        <v>39264</v>
      </c>
    </row>
    <row r="2" spans="1:22" x14ac:dyDescent="0.25">
      <c r="A2" s="39" t="s">
        <v>4</v>
      </c>
      <c r="B2" s="43" t="str">
        <f t="shared" ref="B2:B20" si="0">IFERROR(((E2/F2)-1), "")</f>
        <v/>
      </c>
      <c r="C2" s="69">
        <f>E2-[1]Denmark!E2</f>
        <v>0</v>
      </c>
      <c r="D2" s="37">
        <f>F2-[1]Denmark!F2</f>
        <v>0</v>
      </c>
      <c r="E2" s="120"/>
      <c r="F2" s="37"/>
      <c r="G2" s="37">
        <v>0</v>
      </c>
      <c r="H2" s="37">
        <v>0</v>
      </c>
      <c r="I2" s="37"/>
      <c r="J2" s="37"/>
      <c r="K2" s="37"/>
      <c r="L2" s="37">
        <v>0</v>
      </c>
      <c r="M2" s="37"/>
      <c r="N2" s="37"/>
      <c r="O2" s="37"/>
      <c r="P2" s="37"/>
      <c r="Q2" s="37"/>
      <c r="R2" s="37"/>
      <c r="S2" s="37"/>
      <c r="T2" s="37"/>
      <c r="U2" s="59"/>
    </row>
    <row r="3" spans="1:22" x14ac:dyDescent="0.25">
      <c r="A3" s="39" t="s">
        <v>100</v>
      </c>
      <c r="B3" s="43" t="str">
        <f t="shared" si="0"/>
        <v/>
      </c>
      <c r="C3" s="69">
        <f>E3-[1]Denmark!E3</f>
        <v>0</v>
      </c>
      <c r="D3" s="37">
        <f>F3-[1]Denmark!F3</f>
        <v>0</v>
      </c>
      <c r="E3" s="120"/>
      <c r="F3" s="37"/>
      <c r="G3" s="37">
        <v>0</v>
      </c>
      <c r="H3" s="37">
        <v>0</v>
      </c>
      <c r="I3" s="37"/>
      <c r="J3" s="37"/>
      <c r="K3" s="37"/>
      <c r="L3" s="37">
        <v>0</v>
      </c>
      <c r="M3" s="37"/>
      <c r="N3" s="37"/>
      <c r="O3" s="37"/>
      <c r="P3" s="37"/>
      <c r="Q3" s="37"/>
      <c r="R3" s="37"/>
      <c r="S3" s="37"/>
      <c r="T3" s="37"/>
      <c r="U3" s="59"/>
    </row>
    <row r="4" spans="1:22" x14ac:dyDescent="0.25">
      <c r="A4" s="39" t="s">
        <v>5</v>
      </c>
      <c r="B4" s="43" t="str">
        <f t="shared" si="0"/>
        <v/>
      </c>
      <c r="C4" s="69">
        <f>E4-[1]Denmark!E4</f>
        <v>0</v>
      </c>
      <c r="D4" s="37">
        <f>F4-[1]Denmark!F4</f>
        <v>0</v>
      </c>
      <c r="E4" s="120"/>
      <c r="F4" s="37"/>
      <c r="G4" s="37">
        <v>0</v>
      </c>
      <c r="H4" s="37">
        <v>0</v>
      </c>
      <c r="I4" s="37"/>
      <c r="J4" s="37"/>
      <c r="K4" s="37"/>
      <c r="L4" s="37">
        <v>0</v>
      </c>
      <c r="M4" s="37"/>
      <c r="N4" s="37"/>
      <c r="O4" s="37"/>
      <c r="P4" s="37"/>
      <c r="Q4" s="37"/>
      <c r="R4" s="37"/>
      <c r="S4" s="37"/>
      <c r="T4" s="37"/>
      <c r="U4" s="59"/>
    </row>
    <row r="5" spans="1:22" x14ac:dyDescent="0.25">
      <c r="A5" s="39" t="s">
        <v>2</v>
      </c>
      <c r="B5" s="43" t="str">
        <f t="shared" si="0"/>
        <v/>
      </c>
      <c r="C5" s="69">
        <f>E5-[1]Denmark!E5</f>
        <v>0</v>
      </c>
      <c r="D5" s="37">
        <f>F5-[1]Denmark!F5</f>
        <v>0</v>
      </c>
      <c r="E5" s="120"/>
      <c r="F5" s="37"/>
      <c r="G5" s="37">
        <v>0</v>
      </c>
      <c r="H5" s="37">
        <v>0</v>
      </c>
      <c r="I5" s="37">
        <v>0</v>
      </c>
      <c r="J5" s="37"/>
      <c r="K5" s="37"/>
      <c r="L5" s="37">
        <v>0</v>
      </c>
      <c r="M5" s="37"/>
      <c r="N5" s="37"/>
      <c r="O5" s="37"/>
      <c r="P5" s="37"/>
      <c r="Q5" s="37"/>
      <c r="R5" s="37"/>
      <c r="S5" s="37"/>
      <c r="T5" s="37"/>
      <c r="U5" s="59"/>
    </row>
    <row r="6" spans="1:22" x14ac:dyDescent="0.25">
      <c r="A6" s="39" t="s">
        <v>12</v>
      </c>
      <c r="B6" s="43" t="str">
        <f t="shared" si="0"/>
        <v/>
      </c>
      <c r="C6" s="69">
        <f>E6-[1]Denmark!E6</f>
        <v>0</v>
      </c>
      <c r="D6" s="37">
        <f>F6-[1]Denmark!F6</f>
        <v>0</v>
      </c>
      <c r="E6" s="120"/>
      <c r="F6" s="37"/>
      <c r="G6" s="37">
        <v>0</v>
      </c>
      <c r="H6" s="37">
        <v>0</v>
      </c>
      <c r="I6" s="37"/>
      <c r="J6" s="37"/>
      <c r="K6" s="37"/>
      <c r="L6" s="37">
        <v>0</v>
      </c>
      <c r="M6" s="37"/>
      <c r="N6" s="37"/>
      <c r="O6" s="37"/>
      <c r="P6" s="37"/>
      <c r="Q6" s="37"/>
      <c r="R6" s="37"/>
      <c r="S6" s="37"/>
      <c r="T6" s="37"/>
      <c r="U6" s="59"/>
    </row>
    <row r="7" spans="1:22" x14ac:dyDescent="0.25">
      <c r="A7" s="39" t="s">
        <v>9</v>
      </c>
      <c r="B7" s="43" t="str">
        <f t="shared" si="0"/>
        <v/>
      </c>
      <c r="C7" s="69">
        <f>E7-[1]Denmark!E7</f>
        <v>0</v>
      </c>
      <c r="D7" s="37">
        <f>F7-[1]Denmark!F7</f>
        <v>0</v>
      </c>
      <c r="E7" s="120"/>
      <c r="F7" s="37"/>
      <c r="G7" s="37">
        <v>0</v>
      </c>
      <c r="H7" s="37">
        <v>0</v>
      </c>
      <c r="I7" s="37">
        <v>15</v>
      </c>
      <c r="J7" s="37"/>
      <c r="K7" s="37"/>
      <c r="L7" s="37">
        <v>0</v>
      </c>
      <c r="M7" s="37"/>
      <c r="N7" s="37"/>
      <c r="O7" s="37"/>
      <c r="P7" s="37"/>
      <c r="Q7" s="37"/>
      <c r="R7" s="37"/>
      <c r="S7" s="37"/>
      <c r="T7" s="37"/>
      <c r="U7" s="59"/>
    </row>
    <row r="8" spans="1:22" x14ac:dyDescent="0.25">
      <c r="A8" s="39" t="s">
        <v>14</v>
      </c>
      <c r="B8" s="43" t="str">
        <f t="shared" si="0"/>
        <v/>
      </c>
      <c r="C8" s="69">
        <f>E8-[1]Denmark!E8</f>
        <v>0</v>
      </c>
      <c r="D8" s="37">
        <f>F8-[1]Denmark!F8</f>
        <v>0</v>
      </c>
      <c r="E8" s="120"/>
      <c r="F8" s="37"/>
      <c r="G8" s="37">
        <v>0</v>
      </c>
      <c r="H8" s="37">
        <v>0</v>
      </c>
      <c r="I8" s="37"/>
      <c r="J8" s="37"/>
      <c r="K8" s="37"/>
      <c r="L8" s="37">
        <v>0</v>
      </c>
      <c r="M8" s="37"/>
      <c r="N8" s="37"/>
      <c r="O8" s="37"/>
      <c r="P8" s="37"/>
      <c r="Q8" s="37"/>
      <c r="R8" s="37"/>
      <c r="S8" s="37"/>
      <c r="T8" s="37"/>
      <c r="U8" s="59"/>
    </row>
    <row r="9" spans="1:22" x14ac:dyDescent="0.25">
      <c r="A9" s="39" t="s">
        <v>173</v>
      </c>
      <c r="B9" s="43" t="str">
        <f t="shared" si="0"/>
        <v/>
      </c>
      <c r="C9" s="69">
        <f>E9-[1]Denmark!E9</f>
        <v>0</v>
      </c>
      <c r="D9" s="37">
        <f>F9-[1]Denmark!F9</f>
        <v>0</v>
      </c>
      <c r="E9" s="120"/>
      <c r="F9" s="37"/>
      <c r="G9" s="37">
        <v>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9"/>
    </row>
    <row r="10" spans="1:22" x14ac:dyDescent="0.25">
      <c r="A10" s="39" t="s">
        <v>15</v>
      </c>
      <c r="B10" s="43" t="str">
        <f t="shared" si="0"/>
        <v/>
      </c>
      <c r="C10" s="69">
        <f>E10-[1]Denmark!E10</f>
        <v>0</v>
      </c>
      <c r="D10" s="37">
        <f>F10-[1]Denmark!F10</f>
        <v>0</v>
      </c>
      <c r="E10" s="120"/>
      <c r="F10" s="37"/>
      <c r="G10" s="37">
        <v>0</v>
      </c>
      <c r="H10" s="37">
        <v>0</v>
      </c>
      <c r="I10" s="37"/>
      <c r="J10" s="37"/>
      <c r="K10" s="37"/>
      <c r="L10" s="37">
        <v>0</v>
      </c>
      <c r="M10" s="37"/>
      <c r="N10" s="37"/>
      <c r="O10" s="37"/>
      <c r="P10" s="37"/>
      <c r="Q10" s="37"/>
      <c r="R10" s="37"/>
      <c r="S10" s="37"/>
      <c r="T10" s="37"/>
      <c r="U10" s="59"/>
    </row>
    <row r="11" spans="1:22" x14ac:dyDescent="0.25">
      <c r="A11" s="39" t="s">
        <v>10</v>
      </c>
      <c r="B11" s="43" t="str">
        <f t="shared" si="0"/>
        <v/>
      </c>
      <c r="C11" s="69">
        <f>E11-[1]Denmark!E11</f>
        <v>0</v>
      </c>
      <c r="D11" s="37">
        <f>F11-[1]Denmark!F11</f>
        <v>0</v>
      </c>
      <c r="E11" s="120"/>
      <c r="F11" s="37"/>
      <c r="G11" s="37">
        <v>0</v>
      </c>
      <c r="H11" s="37">
        <v>0</v>
      </c>
      <c r="I11" s="37"/>
      <c r="J11" s="37"/>
      <c r="K11" s="37"/>
      <c r="L11" s="37">
        <v>0</v>
      </c>
      <c r="M11" s="37"/>
      <c r="N11" s="37"/>
      <c r="O11" s="37"/>
      <c r="P11" s="37"/>
      <c r="Q11" s="37"/>
      <c r="R11" s="37"/>
      <c r="S11" s="37"/>
      <c r="T11" s="37"/>
      <c r="U11" s="59"/>
      <c r="V11" s="1"/>
    </row>
    <row r="12" spans="1:22" x14ac:dyDescent="0.25">
      <c r="A12" s="39" t="s">
        <v>102</v>
      </c>
      <c r="B12" s="43" t="str">
        <f t="shared" si="0"/>
        <v/>
      </c>
      <c r="C12" s="69">
        <f>E12-[1]Denmark!E12</f>
        <v>0</v>
      </c>
      <c r="D12" s="37">
        <f>F12-[1]Denmark!F12</f>
        <v>0</v>
      </c>
      <c r="E12" s="120"/>
      <c r="F12" s="37"/>
      <c r="G12" s="37">
        <v>0</v>
      </c>
      <c r="H12" s="37">
        <v>0</v>
      </c>
      <c r="I12" s="37"/>
      <c r="J12" s="37"/>
      <c r="K12" s="37"/>
      <c r="L12" s="37">
        <v>0</v>
      </c>
      <c r="M12" s="37"/>
      <c r="N12" s="37"/>
      <c r="O12" s="37"/>
      <c r="P12" s="37"/>
      <c r="Q12" s="37"/>
      <c r="R12" s="37"/>
      <c r="S12" s="37"/>
      <c r="T12" s="37"/>
      <c r="U12" s="59"/>
      <c r="V12" s="1"/>
    </row>
    <row r="13" spans="1:22" x14ac:dyDescent="0.25">
      <c r="A13" s="39" t="s">
        <v>27</v>
      </c>
      <c r="B13" s="43" t="str">
        <f t="shared" si="0"/>
        <v/>
      </c>
      <c r="C13" s="69">
        <f>E13-[1]Denmark!E13</f>
        <v>0</v>
      </c>
      <c r="D13" s="37">
        <f>F13-[1]Denmark!F13</f>
        <v>-21</v>
      </c>
      <c r="E13" s="120"/>
      <c r="F13" s="37"/>
      <c r="G13" s="37">
        <v>0</v>
      </c>
      <c r="H13" s="37">
        <v>0</v>
      </c>
      <c r="I13" s="37">
        <v>3</v>
      </c>
      <c r="J13" s="37"/>
      <c r="K13" s="37"/>
      <c r="L13" s="37">
        <v>0</v>
      </c>
      <c r="M13" s="37"/>
      <c r="N13" s="37"/>
      <c r="O13" s="37"/>
      <c r="P13" s="37"/>
      <c r="Q13" s="37"/>
      <c r="R13" s="37"/>
      <c r="S13" s="37"/>
      <c r="T13" s="37"/>
      <c r="U13" s="59"/>
      <c r="V13" s="1"/>
    </row>
    <row r="14" spans="1:22" x14ac:dyDescent="0.25">
      <c r="A14" s="39" t="s">
        <v>26</v>
      </c>
      <c r="B14" s="43">
        <f t="shared" si="0"/>
        <v>-1</v>
      </c>
      <c r="C14" s="69">
        <f>E14-[1]Denmark!E14</f>
        <v>0</v>
      </c>
      <c r="D14" s="37">
        <f>F14-[1]Denmark!F14</f>
        <v>-288</v>
      </c>
      <c r="E14" s="120"/>
      <c r="F14" s="37">
        <v>98</v>
      </c>
      <c r="G14" s="37">
        <v>0</v>
      </c>
      <c r="H14" s="37">
        <v>0</v>
      </c>
      <c r="I14" s="37">
        <v>357</v>
      </c>
      <c r="J14" s="37"/>
      <c r="K14" s="37"/>
      <c r="L14" s="37">
        <v>65</v>
      </c>
      <c r="M14" s="37"/>
      <c r="N14" s="37"/>
      <c r="O14" s="37"/>
      <c r="P14" s="37"/>
      <c r="Q14" s="37"/>
      <c r="R14" s="37"/>
      <c r="S14" s="37"/>
      <c r="T14" s="37"/>
      <c r="U14" s="59"/>
    </row>
    <row r="15" spans="1:22" x14ac:dyDescent="0.25">
      <c r="A15" s="39" t="s">
        <v>101</v>
      </c>
      <c r="B15" s="43" t="str">
        <f t="shared" si="0"/>
        <v/>
      </c>
      <c r="C15" s="69">
        <f>E15-[1]Denmark!E15</f>
        <v>0</v>
      </c>
      <c r="D15" s="37">
        <f>F15-[1]Denmark!F15</f>
        <v>0</v>
      </c>
      <c r="E15" s="120"/>
      <c r="F15" s="37"/>
      <c r="G15" s="37">
        <v>0</v>
      </c>
      <c r="H15" s="37">
        <v>0</v>
      </c>
      <c r="I15" s="37"/>
      <c r="J15" s="37"/>
      <c r="K15" s="37"/>
      <c r="L15" s="37">
        <v>0</v>
      </c>
      <c r="M15" s="37"/>
      <c r="N15" s="37"/>
      <c r="O15" s="37"/>
      <c r="P15" s="37"/>
      <c r="Q15" s="37"/>
      <c r="R15" s="37"/>
      <c r="S15" s="37"/>
      <c r="T15" s="37"/>
      <c r="U15" s="59"/>
    </row>
    <row r="16" spans="1:22" x14ac:dyDescent="0.25">
      <c r="A16" s="39" t="s">
        <v>13</v>
      </c>
      <c r="B16" s="43" t="str">
        <f t="shared" si="0"/>
        <v/>
      </c>
      <c r="C16" s="69">
        <f>E16-[1]Denmark!E16</f>
        <v>0</v>
      </c>
      <c r="D16" s="37">
        <f>F16-[1]Denmark!F16</f>
        <v>0</v>
      </c>
      <c r="E16" s="120"/>
      <c r="F16" s="37"/>
      <c r="G16" s="37">
        <v>0</v>
      </c>
      <c r="H16" s="37">
        <v>0</v>
      </c>
      <c r="I16" s="37"/>
      <c r="J16" s="37"/>
      <c r="K16" s="37"/>
      <c r="L16" s="37">
        <v>0</v>
      </c>
      <c r="M16" s="37"/>
      <c r="N16" s="37"/>
      <c r="O16" s="37"/>
      <c r="P16" s="37"/>
      <c r="Q16" s="37"/>
      <c r="R16" s="37"/>
      <c r="S16" s="37"/>
      <c r="T16" s="37"/>
      <c r="U16" s="59"/>
    </row>
    <row r="17" spans="1:21" x14ac:dyDescent="0.25">
      <c r="A17" s="39" t="s">
        <v>35</v>
      </c>
      <c r="B17" s="43" t="str">
        <f t="shared" si="0"/>
        <v/>
      </c>
      <c r="C17" s="69">
        <f>E17-[1]Denmark!E17</f>
        <v>0</v>
      </c>
      <c r="D17" s="37">
        <f>F17-[1]Denmark!F17</f>
        <v>0</v>
      </c>
      <c r="E17" s="120"/>
      <c r="F17" s="37"/>
      <c r="G17" s="37">
        <v>0</v>
      </c>
      <c r="H17" s="37">
        <v>0</v>
      </c>
      <c r="I17" s="37"/>
      <c r="J17" s="37"/>
      <c r="K17" s="37"/>
      <c r="L17" s="37">
        <v>0</v>
      </c>
      <c r="M17" s="37"/>
      <c r="N17" s="37"/>
      <c r="O17" s="37"/>
      <c r="P17" s="37"/>
      <c r="Q17" s="37"/>
      <c r="R17" s="37"/>
      <c r="S17" s="37"/>
      <c r="T17" s="37"/>
      <c r="U17" s="59"/>
    </row>
    <row r="18" spans="1:21" x14ac:dyDescent="0.25">
      <c r="A18" s="39" t="s">
        <v>89</v>
      </c>
      <c r="B18" s="43">
        <f t="shared" si="0"/>
        <v>-1</v>
      </c>
      <c r="C18" s="69">
        <f>E18-[1]Denmark!E18</f>
        <v>-166</v>
      </c>
      <c r="D18" s="37">
        <f>F18-[1]Denmark!F18</f>
        <v>-159</v>
      </c>
      <c r="E18" s="120"/>
      <c r="F18" s="37">
        <v>362</v>
      </c>
      <c r="G18" s="37">
        <v>0</v>
      </c>
      <c r="H18" s="37">
        <v>0</v>
      </c>
      <c r="I18" s="37">
        <v>274</v>
      </c>
      <c r="J18" s="37"/>
      <c r="K18" s="37"/>
      <c r="L18" s="37">
        <v>113</v>
      </c>
      <c r="M18" s="37"/>
      <c r="N18" s="37"/>
      <c r="O18" s="37"/>
      <c r="P18" s="37"/>
      <c r="Q18" s="37"/>
      <c r="R18" s="37"/>
      <c r="S18" s="37"/>
      <c r="T18" s="37"/>
      <c r="U18" s="59"/>
    </row>
    <row r="19" spans="1:21" ht="13.8" thickBot="1" x14ac:dyDescent="0.3">
      <c r="A19" s="40" t="s">
        <v>6</v>
      </c>
      <c r="B19" s="44" t="str">
        <f t="shared" si="0"/>
        <v/>
      </c>
      <c r="C19" s="69">
        <f>E19-[1]Denmark!E19</f>
        <v>0</v>
      </c>
      <c r="D19" s="37">
        <f>F19-[1]Denmark!F19</f>
        <v>0</v>
      </c>
      <c r="E19" s="120"/>
      <c r="F19" s="37"/>
      <c r="G19" s="37">
        <v>0</v>
      </c>
      <c r="H19" s="37">
        <v>0</v>
      </c>
      <c r="I19" s="37">
        <v>11</v>
      </c>
      <c r="J19" s="37"/>
      <c r="K19" s="36"/>
      <c r="L19" s="36">
        <v>0</v>
      </c>
      <c r="M19" s="36"/>
      <c r="N19" s="36"/>
      <c r="O19" s="36"/>
      <c r="P19" s="36"/>
      <c r="Q19" s="36"/>
      <c r="R19" s="36"/>
      <c r="S19" s="36"/>
      <c r="T19" s="36"/>
      <c r="U19" s="60"/>
    </row>
    <row r="20" spans="1:21" ht="13.8" thickBot="1" x14ac:dyDescent="0.3">
      <c r="A20" s="41" t="s">
        <v>94</v>
      </c>
      <c r="B20" s="73">
        <f t="shared" si="0"/>
        <v>-1</v>
      </c>
      <c r="C20" s="64">
        <f>E20-[1]Denmark!E20</f>
        <v>-166</v>
      </c>
      <c r="D20" s="42">
        <f>F20-[1]Denmark!F20</f>
        <v>-468</v>
      </c>
      <c r="E20" s="125"/>
      <c r="F20" s="42">
        <f>SUM(F2:F19)</f>
        <v>460</v>
      </c>
      <c r="G20" s="42">
        <f>SUM(G2:G19)</f>
        <v>0</v>
      </c>
      <c r="H20" s="42">
        <f>SUM(H2:H19)</f>
        <v>0</v>
      </c>
      <c r="I20" s="42">
        <f>SUM(I2:I19)</f>
        <v>660</v>
      </c>
      <c r="J20" s="42">
        <v>0</v>
      </c>
      <c r="K20" s="42"/>
      <c r="L20" s="42">
        <f>SUM(L2:L19)</f>
        <v>178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f>SUM(R2:R19)</f>
        <v>0</v>
      </c>
      <c r="S20" s="42">
        <f>SUM(S2:S19)</f>
        <v>0</v>
      </c>
      <c r="T20" s="42">
        <f>SUM(T2:T19)</f>
        <v>0</v>
      </c>
      <c r="U20" s="34">
        <f>SUM(U2:U19)</f>
        <v>0</v>
      </c>
    </row>
    <row r="22" spans="1:21" ht="13.8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8" customFormat="1" ht="13.8" thickBot="1" x14ac:dyDescent="0.3">
      <c r="A23" s="49" t="s">
        <v>123</v>
      </c>
      <c r="B23" s="110" t="s">
        <v>175</v>
      </c>
      <c r="C23" s="111" t="s">
        <v>176</v>
      </c>
      <c r="D23" s="112" t="s">
        <v>167</v>
      </c>
      <c r="E23" s="122">
        <v>45108</v>
      </c>
      <c r="F23" s="105">
        <v>44743</v>
      </c>
      <c r="G23" s="105">
        <v>44378</v>
      </c>
      <c r="H23" s="105">
        <v>44013</v>
      </c>
      <c r="I23" s="105">
        <v>43647</v>
      </c>
      <c r="J23" s="105">
        <v>43282</v>
      </c>
      <c r="K23" s="24">
        <v>42917</v>
      </c>
      <c r="L23" s="24">
        <v>42552</v>
      </c>
      <c r="M23" s="24">
        <v>42186</v>
      </c>
      <c r="N23" s="24">
        <v>41821</v>
      </c>
      <c r="O23" s="24">
        <v>41456</v>
      </c>
      <c r="P23" s="24">
        <v>41091</v>
      </c>
      <c r="Q23" s="24">
        <v>40725</v>
      </c>
      <c r="R23" s="24">
        <v>40360</v>
      </c>
      <c r="S23" s="24">
        <v>39995</v>
      </c>
      <c r="T23" s="24">
        <v>39630</v>
      </c>
      <c r="U23" s="25">
        <v>39264</v>
      </c>
    </row>
    <row r="24" spans="1:21" s="48" customFormat="1" x14ac:dyDescent="0.25">
      <c r="A24" s="50" t="s">
        <v>7</v>
      </c>
      <c r="B24" s="51" t="str">
        <f>IFERROR(((E24/F24)-1), "")</f>
        <v/>
      </c>
      <c r="C24" s="67">
        <f>E24-[1]Denmark!E24</f>
        <v>0</v>
      </c>
      <c r="D24" s="52">
        <f>F24-[1]Denmark!F24</f>
        <v>0</v>
      </c>
      <c r="E24" s="115"/>
      <c r="F24" s="52">
        <v>0</v>
      </c>
      <c r="G24" s="52">
        <v>0</v>
      </c>
      <c r="H24" s="52">
        <v>0</v>
      </c>
      <c r="I24" s="52">
        <v>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61"/>
    </row>
    <row r="25" spans="1:21" s="48" customFormat="1" x14ac:dyDescent="0.25">
      <c r="A25" s="50" t="s">
        <v>161</v>
      </c>
      <c r="B25" s="51" t="str">
        <f>IFERROR(((E25/F25)-1), "")</f>
        <v/>
      </c>
      <c r="C25" s="67">
        <f>E25-[1]Denmark!E25</f>
        <v>0</v>
      </c>
      <c r="D25" s="52">
        <f>F25-[1]Denmark!F25</f>
        <v>0</v>
      </c>
      <c r="E25" s="115"/>
      <c r="F25" s="52">
        <v>0</v>
      </c>
      <c r="G25" s="52">
        <v>0</v>
      </c>
      <c r="H25" s="52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61"/>
    </row>
    <row r="26" spans="1:21" s="48" customFormat="1" ht="13.8" thickBot="1" x14ac:dyDescent="0.3">
      <c r="A26" s="53" t="s">
        <v>6</v>
      </c>
      <c r="B26" s="54" t="str">
        <f>IFERROR(((E26/F26)-1), "")</f>
        <v/>
      </c>
      <c r="C26" s="67">
        <f>E26-[1]Denmark!E26</f>
        <v>0</v>
      </c>
      <c r="D26" s="52">
        <f>F26-[1]Denmark!F26</f>
        <v>0</v>
      </c>
      <c r="E26" s="115"/>
      <c r="F26" s="52">
        <v>0</v>
      </c>
      <c r="G26" s="52">
        <v>0</v>
      </c>
      <c r="H26" s="52">
        <v>0</v>
      </c>
      <c r="I26" s="52">
        <v>0</v>
      </c>
      <c r="J26" s="52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2"/>
    </row>
    <row r="27" spans="1:21" s="48" customFormat="1" ht="13.8" thickBot="1" x14ac:dyDescent="0.3">
      <c r="A27" s="56" t="s">
        <v>94</v>
      </c>
      <c r="B27" s="57" t="str">
        <f>IFERROR(((E27/F27)-1), "")</f>
        <v/>
      </c>
      <c r="C27" s="80">
        <f>E27-[1]Denmark!E27</f>
        <v>0</v>
      </c>
      <c r="D27" s="78">
        <f>F27-[1]Denmark!F27</f>
        <v>0</v>
      </c>
      <c r="E27" s="117"/>
      <c r="F27" s="78">
        <v>0</v>
      </c>
      <c r="G27" s="78">
        <v>0</v>
      </c>
      <c r="H27" s="78">
        <f>SUM(H24:H26)</f>
        <v>0</v>
      </c>
      <c r="I27" s="78">
        <f>SUM(I24:I26)</f>
        <v>0</v>
      </c>
      <c r="J27" s="78">
        <v>0</v>
      </c>
      <c r="K27" s="78"/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f>SUM(S24:S26)</f>
        <v>0</v>
      </c>
      <c r="T27" s="58">
        <f>SUM(T24:T26)</f>
        <v>0</v>
      </c>
      <c r="U27" s="63">
        <f>SUM(U24:U26)</f>
        <v>0</v>
      </c>
    </row>
    <row r="28" spans="1:21" s="48" customFormat="1" x14ac:dyDescent="0.25"/>
    <row r="29" spans="1:21" s="48" customFormat="1" x14ac:dyDescent="0.25"/>
    <row r="30" spans="1:21" s="48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8"/>
  <sheetViews>
    <sheetView zoomScaleNormal="100" workbookViewId="0"/>
  </sheetViews>
  <sheetFormatPr defaultColWidth="8.77734375" defaultRowHeight="13.2" x14ac:dyDescent="0.25"/>
  <cols>
    <col min="1" max="1" width="24.6640625" customWidth="1"/>
    <col min="2" max="2" width="10.6640625" customWidth="1"/>
    <col min="3" max="4" width="11.33203125" bestFit="1" customWidth="1"/>
    <col min="5" max="10" width="11.33203125" customWidth="1"/>
    <col min="11" max="18" width="10.109375" bestFit="1" customWidth="1"/>
  </cols>
  <sheetData>
    <row r="1" spans="1:19" ht="13.8" thickBot="1" x14ac:dyDescent="0.3">
      <c r="A1" s="38" t="s">
        <v>24</v>
      </c>
      <c r="B1" s="110" t="s">
        <v>175</v>
      </c>
      <c r="C1" s="111" t="s">
        <v>176</v>
      </c>
      <c r="D1" s="112" t="s">
        <v>167</v>
      </c>
      <c r="E1" s="122">
        <v>45108</v>
      </c>
      <c r="F1" s="105">
        <v>44743</v>
      </c>
      <c r="G1" s="105">
        <v>44378</v>
      </c>
      <c r="H1" s="105">
        <v>44013</v>
      </c>
      <c r="I1" s="105">
        <v>43647</v>
      </c>
      <c r="J1" s="105">
        <v>43282</v>
      </c>
      <c r="K1" s="24">
        <v>42917</v>
      </c>
      <c r="L1" s="24">
        <v>42552</v>
      </c>
      <c r="M1" s="24">
        <v>42186</v>
      </c>
      <c r="N1" s="24">
        <v>41821</v>
      </c>
      <c r="O1" s="24">
        <v>41456</v>
      </c>
      <c r="P1" s="24">
        <v>41091</v>
      </c>
      <c r="Q1" s="24">
        <v>40725</v>
      </c>
      <c r="R1" s="25">
        <v>40360</v>
      </c>
    </row>
    <row r="2" spans="1:19" x14ac:dyDescent="0.25">
      <c r="A2" s="39" t="s">
        <v>122</v>
      </c>
      <c r="B2" s="43">
        <f t="shared" ref="B2:B26" si="0">IFERROR(((E2/F2)-1), "")</f>
        <v>3.4950495049504955</v>
      </c>
      <c r="C2" s="69">
        <f>E2-[1]France!E2</f>
        <v>-996</v>
      </c>
      <c r="D2" s="37">
        <f>F2-[1]France!F2</f>
        <v>-238</v>
      </c>
      <c r="E2" s="120">
        <v>908</v>
      </c>
      <c r="F2" s="37">
        <v>202</v>
      </c>
      <c r="G2" s="37">
        <v>803</v>
      </c>
      <c r="H2" s="37">
        <v>551</v>
      </c>
      <c r="I2" s="37">
        <v>429</v>
      </c>
      <c r="J2" s="37">
        <v>34</v>
      </c>
      <c r="K2" s="102">
        <v>583</v>
      </c>
      <c r="L2" s="102">
        <v>192</v>
      </c>
      <c r="M2" s="102">
        <v>131</v>
      </c>
      <c r="N2" s="102">
        <v>1751</v>
      </c>
      <c r="O2" s="102">
        <v>21</v>
      </c>
      <c r="P2" s="102">
        <v>346</v>
      </c>
      <c r="Q2" s="102">
        <v>21</v>
      </c>
      <c r="R2" s="94"/>
    </row>
    <row r="3" spans="1:19" x14ac:dyDescent="0.25">
      <c r="A3" s="39" t="s">
        <v>127</v>
      </c>
      <c r="B3" s="43">
        <f t="shared" si="0"/>
        <v>-0.89431786988745543</v>
      </c>
      <c r="C3" s="69">
        <f>E3-[1]France!E3</f>
        <v>-1962</v>
      </c>
      <c r="D3" s="37">
        <f>F3-[1]France!F3</f>
        <v>-2953</v>
      </c>
      <c r="E3" s="120">
        <v>385</v>
      </c>
      <c r="F3" s="37">
        <v>3643</v>
      </c>
      <c r="G3" s="37">
        <v>291</v>
      </c>
      <c r="H3" s="37">
        <v>1848</v>
      </c>
      <c r="I3" s="37">
        <v>1353</v>
      </c>
      <c r="J3" s="37">
        <v>60</v>
      </c>
      <c r="K3" s="102">
        <v>2009</v>
      </c>
      <c r="L3" s="102">
        <v>1321</v>
      </c>
      <c r="M3" s="102">
        <v>650</v>
      </c>
      <c r="N3" s="102">
        <v>7229</v>
      </c>
      <c r="O3" s="102">
        <v>430</v>
      </c>
      <c r="P3" s="102">
        <v>1228</v>
      </c>
      <c r="Q3" s="102">
        <v>2630</v>
      </c>
      <c r="R3" s="94">
        <v>3568</v>
      </c>
    </row>
    <row r="4" spans="1:19" x14ac:dyDescent="0.25">
      <c r="A4" s="39" t="s">
        <v>4</v>
      </c>
      <c r="B4" s="43">
        <f t="shared" si="0"/>
        <v>-1</v>
      </c>
      <c r="C4" s="69">
        <f>E4-[1]France!E4</f>
        <v>-9</v>
      </c>
      <c r="D4" s="37">
        <f>F4-[1]France!F4</f>
        <v>-33</v>
      </c>
      <c r="E4" s="120"/>
      <c r="F4" s="37">
        <v>21</v>
      </c>
      <c r="G4" s="37">
        <v>0</v>
      </c>
      <c r="H4" s="37">
        <v>0</v>
      </c>
      <c r="I4" s="37">
        <v>97</v>
      </c>
      <c r="J4" s="37">
        <v>0</v>
      </c>
      <c r="K4" s="37">
        <v>133</v>
      </c>
      <c r="L4" s="37">
        <v>0</v>
      </c>
      <c r="M4" s="37">
        <v>0</v>
      </c>
      <c r="N4" s="37">
        <v>51</v>
      </c>
      <c r="O4" s="37"/>
      <c r="P4" s="37"/>
      <c r="Q4" s="37"/>
      <c r="R4" s="59">
        <v>0</v>
      </c>
    </row>
    <row r="5" spans="1:19" x14ac:dyDescent="0.25">
      <c r="A5" s="39" t="s">
        <v>11</v>
      </c>
      <c r="B5" s="43">
        <f t="shared" si="0"/>
        <v>-0.74248120300751874</v>
      </c>
      <c r="C5" s="69">
        <f>E5-[1]France!E5</f>
        <v>-652</v>
      </c>
      <c r="D5" s="37">
        <f>F5-[1]France!F5</f>
        <v>-1773</v>
      </c>
      <c r="E5" s="120">
        <v>274</v>
      </c>
      <c r="F5" s="37">
        <v>1064</v>
      </c>
      <c r="G5" s="37">
        <v>2249</v>
      </c>
      <c r="H5" s="37">
        <v>442</v>
      </c>
      <c r="I5" s="37">
        <v>803</v>
      </c>
      <c r="J5" s="37">
        <v>76</v>
      </c>
      <c r="K5" s="37">
        <v>1135</v>
      </c>
      <c r="L5" s="37">
        <v>346</v>
      </c>
      <c r="M5" s="37">
        <v>662</v>
      </c>
      <c r="N5" s="37">
        <v>1769</v>
      </c>
      <c r="O5" s="37">
        <v>114</v>
      </c>
      <c r="P5" s="37">
        <v>1131</v>
      </c>
      <c r="Q5" s="37">
        <v>180</v>
      </c>
      <c r="R5" s="59">
        <v>967</v>
      </c>
    </row>
    <row r="6" spans="1:19" x14ac:dyDescent="0.25">
      <c r="A6" s="39" t="s">
        <v>29</v>
      </c>
      <c r="B6" s="43" t="str">
        <f t="shared" si="0"/>
        <v/>
      </c>
      <c r="C6" s="69">
        <f>E6-[1]France!E6</f>
        <v>0</v>
      </c>
      <c r="D6" s="37">
        <f>F6-[1]France!F6</f>
        <v>0</v>
      </c>
      <c r="E6" s="120"/>
      <c r="F6" s="37"/>
      <c r="G6" s="37"/>
      <c r="H6" s="37"/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/>
      <c r="P6" s="37">
        <v>32</v>
      </c>
      <c r="Q6" s="37">
        <v>230</v>
      </c>
      <c r="R6" s="59">
        <v>53</v>
      </c>
    </row>
    <row r="7" spans="1:19" x14ac:dyDescent="0.25">
      <c r="A7" s="39" t="s">
        <v>152</v>
      </c>
      <c r="B7" s="43">
        <f t="shared" si="0"/>
        <v>-0.97775628626692457</v>
      </c>
      <c r="C7" s="69">
        <f>E7-[1]France!E7</f>
        <v>-82</v>
      </c>
      <c r="D7" s="37">
        <f>F7-[1]France!F7</f>
        <v>-234</v>
      </c>
      <c r="E7" s="120">
        <v>23</v>
      </c>
      <c r="F7" s="37">
        <v>1034</v>
      </c>
      <c r="G7" s="37">
        <v>688</v>
      </c>
      <c r="H7" s="37">
        <v>798</v>
      </c>
      <c r="I7" s="37">
        <v>1496</v>
      </c>
      <c r="J7" s="37">
        <v>123</v>
      </c>
      <c r="K7" s="37">
        <v>590</v>
      </c>
      <c r="L7" s="37">
        <v>803</v>
      </c>
      <c r="M7" s="37">
        <v>282</v>
      </c>
      <c r="N7" s="37">
        <v>70</v>
      </c>
      <c r="O7" s="37"/>
      <c r="P7" s="37">
        <v>670</v>
      </c>
      <c r="Q7" s="37">
        <v>12</v>
      </c>
      <c r="R7" s="59"/>
    </row>
    <row r="8" spans="1:19" x14ac:dyDescent="0.25">
      <c r="A8" s="39" t="s">
        <v>62</v>
      </c>
      <c r="B8" s="43">
        <f t="shared" si="0"/>
        <v>-0.30913216108905273</v>
      </c>
      <c r="C8" s="69">
        <f>E8-[1]France!E8</f>
        <v>-8301</v>
      </c>
      <c r="D8" s="37">
        <f>F8-[1]France!F8</f>
        <v>-2028</v>
      </c>
      <c r="E8" s="120">
        <v>1218</v>
      </c>
      <c r="F8" s="37">
        <v>1763</v>
      </c>
      <c r="G8" s="37">
        <v>2868</v>
      </c>
      <c r="H8" s="37">
        <v>4032</v>
      </c>
      <c r="I8" s="37">
        <v>168</v>
      </c>
      <c r="J8" s="37">
        <v>298</v>
      </c>
      <c r="K8" s="37">
        <v>1679</v>
      </c>
      <c r="L8" s="37">
        <v>247</v>
      </c>
      <c r="M8" s="37">
        <v>177</v>
      </c>
      <c r="N8" s="37">
        <v>1657</v>
      </c>
      <c r="O8" s="37"/>
      <c r="P8" s="37">
        <v>11</v>
      </c>
      <c r="Q8" s="37">
        <v>330</v>
      </c>
      <c r="R8" s="59">
        <v>1155</v>
      </c>
    </row>
    <row r="9" spans="1:19" x14ac:dyDescent="0.25">
      <c r="A9" s="39" t="s">
        <v>2</v>
      </c>
      <c r="B9" s="43">
        <f t="shared" si="0"/>
        <v>-1</v>
      </c>
      <c r="C9" s="69">
        <f>E9-[1]France!E9</f>
        <v>-18</v>
      </c>
      <c r="D9" s="37">
        <f>F9-[1]France!F9</f>
        <v>-17</v>
      </c>
      <c r="E9" s="120"/>
      <c r="F9" s="37">
        <v>21</v>
      </c>
      <c r="G9" s="37">
        <v>24</v>
      </c>
      <c r="H9" s="37">
        <v>101</v>
      </c>
      <c r="I9" s="37">
        <v>317</v>
      </c>
      <c r="J9" s="37">
        <v>0</v>
      </c>
      <c r="K9" s="37">
        <v>10</v>
      </c>
      <c r="L9" s="37">
        <v>2</v>
      </c>
      <c r="M9" s="37">
        <v>10</v>
      </c>
      <c r="N9" s="37">
        <v>49</v>
      </c>
      <c r="O9" s="37">
        <v>30</v>
      </c>
      <c r="P9" s="37"/>
      <c r="Q9" s="37"/>
      <c r="R9" s="59">
        <v>0</v>
      </c>
    </row>
    <row r="10" spans="1:19" x14ac:dyDescent="0.25">
      <c r="A10" s="39" t="s">
        <v>12</v>
      </c>
      <c r="B10" s="43">
        <f t="shared" si="0"/>
        <v>-0.87651006711409396</v>
      </c>
      <c r="C10" s="69">
        <f>E10-[1]France!E10</f>
        <v>-553</v>
      </c>
      <c r="D10" s="37">
        <f>F10-[1]France!F10</f>
        <v>-2964</v>
      </c>
      <c r="E10" s="120">
        <v>276</v>
      </c>
      <c r="F10" s="37">
        <v>2235</v>
      </c>
      <c r="G10" s="37">
        <v>791</v>
      </c>
      <c r="H10" s="37">
        <v>1885</v>
      </c>
      <c r="I10" s="37">
        <v>520</v>
      </c>
      <c r="J10" s="37">
        <v>250</v>
      </c>
      <c r="K10" s="37">
        <v>600</v>
      </c>
      <c r="L10" s="37">
        <v>701</v>
      </c>
      <c r="M10" s="37">
        <v>323</v>
      </c>
      <c r="N10" s="37">
        <v>3067</v>
      </c>
      <c r="O10" s="37">
        <v>222</v>
      </c>
      <c r="P10" s="37">
        <v>676</v>
      </c>
      <c r="Q10" s="37">
        <v>678</v>
      </c>
      <c r="R10" s="59">
        <v>900</v>
      </c>
    </row>
    <row r="11" spans="1:19" x14ac:dyDescent="0.25">
      <c r="A11" s="39" t="s">
        <v>9</v>
      </c>
      <c r="B11" s="43">
        <f t="shared" si="0"/>
        <v>-0.51791719819088478</v>
      </c>
      <c r="C11" s="69">
        <f>E11-[1]France!E11</f>
        <v>-3555</v>
      </c>
      <c r="D11" s="37">
        <f>F11-[1]France!F11</f>
        <v>-6811</v>
      </c>
      <c r="E11" s="120">
        <v>4157</v>
      </c>
      <c r="F11" s="37">
        <v>8623</v>
      </c>
      <c r="G11" s="37">
        <v>7617</v>
      </c>
      <c r="H11" s="37">
        <v>4551</v>
      </c>
      <c r="I11" s="37">
        <v>6287</v>
      </c>
      <c r="J11" s="37">
        <v>426</v>
      </c>
      <c r="K11" s="37">
        <v>2771</v>
      </c>
      <c r="L11" s="37">
        <v>446</v>
      </c>
      <c r="M11" s="37">
        <v>2486</v>
      </c>
      <c r="N11" s="37">
        <v>1257</v>
      </c>
      <c r="O11" s="37">
        <v>1023</v>
      </c>
      <c r="P11" s="37">
        <v>2187</v>
      </c>
      <c r="Q11" s="37">
        <v>1312</v>
      </c>
      <c r="R11" s="59">
        <v>2074</v>
      </c>
    </row>
    <row r="12" spans="1:19" x14ac:dyDescent="0.25">
      <c r="A12" s="39" t="s">
        <v>3</v>
      </c>
      <c r="B12" s="43">
        <f t="shared" si="0"/>
        <v>-0.36896573286643319</v>
      </c>
      <c r="C12" s="69">
        <f>E12-[1]France!E12</f>
        <v>-17190</v>
      </c>
      <c r="D12" s="37">
        <f>F12-[1]France!F12</f>
        <v>-17029</v>
      </c>
      <c r="E12" s="120">
        <v>20183</v>
      </c>
      <c r="F12" s="37">
        <v>31984</v>
      </c>
      <c r="G12" s="37">
        <v>22169</v>
      </c>
      <c r="H12" s="37">
        <v>54415</v>
      </c>
      <c r="I12" s="37">
        <v>42721</v>
      </c>
      <c r="J12" s="37">
        <v>30792</v>
      </c>
      <c r="K12" s="37">
        <v>58345</v>
      </c>
      <c r="L12" s="37">
        <v>43448</v>
      </c>
      <c r="M12" s="37">
        <v>42083</v>
      </c>
      <c r="N12" s="37">
        <v>57898</v>
      </c>
      <c r="O12" s="37">
        <v>6527</v>
      </c>
      <c r="P12" s="37">
        <v>36438</v>
      </c>
      <c r="Q12" s="37">
        <v>34031</v>
      </c>
      <c r="R12" s="59">
        <v>24811</v>
      </c>
    </row>
    <row r="13" spans="1:19" x14ac:dyDescent="0.25">
      <c r="A13" s="39" t="s">
        <v>138</v>
      </c>
      <c r="B13" s="43">
        <f t="shared" si="0"/>
        <v>1.5752212389380529</v>
      </c>
      <c r="C13" s="69">
        <f>E13-[1]France!E13</f>
        <v>-84</v>
      </c>
      <c r="D13" s="37">
        <f>F13-[1]France!F13</f>
        <v>-308</v>
      </c>
      <c r="E13" s="120">
        <v>291</v>
      </c>
      <c r="F13" s="37">
        <v>113</v>
      </c>
      <c r="G13" s="37">
        <v>176</v>
      </c>
      <c r="H13" s="37">
        <v>423</v>
      </c>
      <c r="I13" s="37">
        <v>254</v>
      </c>
      <c r="J13" s="37">
        <v>12</v>
      </c>
      <c r="K13" s="37">
        <v>170</v>
      </c>
      <c r="L13" s="37">
        <v>14</v>
      </c>
      <c r="M13" s="37">
        <v>630</v>
      </c>
      <c r="N13" s="37">
        <v>1158</v>
      </c>
      <c r="O13" s="37">
        <v>423</v>
      </c>
      <c r="P13" s="37">
        <v>197</v>
      </c>
      <c r="Q13" s="37">
        <v>341</v>
      </c>
      <c r="R13" s="59">
        <v>463</v>
      </c>
    </row>
    <row r="14" spans="1:19" x14ac:dyDescent="0.25">
      <c r="A14" s="39" t="s">
        <v>17</v>
      </c>
      <c r="B14" s="43">
        <f t="shared" si="0"/>
        <v>-0.47574595765960992</v>
      </c>
      <c r="C14" s="69">
        <f>E14-[1]France!E14</f>
        <v>-5486</v>
      </c>
      <c r="D14" s="37">
        <f>F14-[1]France!F14</f>
        <v>-7582</v>
      </c>
      <c r="E14" s="120">
        <v>3145</v>
      </c>
      <c r="F14" s="37">
        <v>5999</v>
      </c>
      <c r="G14" s="37">
        <v>10529</v>
      </c>
      <c r="H14" s="37">
        <v>10726</v>
      </c>
      <c r="I14" s="37">
        <v>6110</v>
      </c>
      <c r="J14" s="37">
        <v>4149</v>
      </c>
      <c r="K14" s="37">
        <v>5485</v>
      </c>
      <c r="L14" s="37">
        <v>5004</v>
      </c>
      <c r="M14" s="37">
        <v>2296</v>
      </c>
      <c r="N14" s="37">
        <v>7584</v>
      </c>
      <c r="O14" s="37">
        <v>1489</v>
      </c>
      <c r="P14" s="37">
        <v>1915</v>
      </c>
      <c r="Q14" s="37">
        <v>1364</v>
      </c>
      <c r="R14" s="59">
        <v>2597</v>
      </c>
    </row>
    <row r="15" spans="1:19" x14ac:dyDescent="0.25">
      <c r="A15" s="39" t="s">
        <v>130</v>
      </c>
      <c r="B15" s="43">
        <f t="shared" si="0"/>
        <v>-0.40244731475186946</v>
      </c>
      <c r="C15" s="69">
        <f>E15-[1]France!E15</f>
        <v>-580</v>
      </c>
      <c r="D15" s="37">
        <f>F15-[1]France!F15</f>
        <v>-1198</v>
      </c>
      <c r="E15" s="120">
        <v>879</v>
      </c>
      <c r="F15" s="37">
        <v>1471</v>
      </c>
      <c r="G15" s="37">
        <v>84</v>
      </c>
      <c r="H15" s="37">
        <v>253</v>
      </c>
      <c r="I15" s="37">
        <v>296</v>
      </c>
      <c r="J15" s="37">
        <v>0</v>
      </c>
      <c r="K15" s="37">
        <v>534</v>
      </c>
      <c r="L15" s="37">
        <v>12</v>
      </c>
      <c r="M15" s="37">
        <v>126</v>
      </c>
      <c r="N15" s="37">
        <v>73</v>
      </c>
      <c r="O15" s="37"/>
      <c r="P15" s="37">
        <v>435</v>
      </c>
      <c r="Q15" s="37">
        <v>2</v>
      </c>
      <c r="R15" s="59">
        <v>98</v>
      </c>
    </row>
    <row r="16" spans="1:19" x14ac:dyDescent="0.25">
      <c r="A16" s="39" t="s">
        <v>10</v>
      </c>
      <c r="B16" s="43" t="str">
        <f t="shared" si="0"/>
        <v/>
      </c>
      <c r="C16" s="69">
        <f>E16-[1]France!E16</f>
        <v>0</v>
      </c>
      <c r="D16" s="37">
        <f>F16-[1]France!F16</f>
        <v>0</v>
      </c>
      <c r="E16" s="120"/>
      <c r="F16" s="37"/>
      <c r="G16" s="37">
        <v>433</v>
      </c>
      <c r="H16" s="37">
        <v>243</v>
      </c>
      <c r="I16" s="37">
        <v>229</v>
      </c>
      <c r="J16" s="37">
        <v>27</v>
      </c>
      <c r="K16" s="37">
        <v>127</v>
      </c>
      <c r="L16" s="37">
        <v>171</v>
      </c>
      <c r="M16" s="37">
        <v>110</v>
      </c>
      <c r="N16" s="37">
        <v>379</v>
      </c>
      <c r="O16" s="37">
        <v>2</v>
      </c>
      <c r="P16" s="37">
        <v>479</v>
      </c>
      <c r="Q16" s="37">
        <v>264</v>
      </c>
      <c r="R16" s="59">
        <v>219</v>
      </c>
      <c r="S16" s="1"/>
    </row>
    <row r="17" spans="1:19" x14ac:dyDescent="0.25">
      <c r="A17" s="39" t="s">
        <v>129</v>
      </c>
      <c r="B17" s="43">
        <f t="shared" si="0"/>
        <v>-0.82711944906198054</v>
      </c>
      <c r="C17" s="69">
        <f>E17-[1]France!E17</f>
        <v>-2670</v>
      </c>
      <c r="D17" s="37">
        <f>F17-[1]France!F17</f>
        <v>-2017</v>
      </c>
      <c r="E17" s="120">
        <v>728</v>
      </c>
      <c r="F17" s="37">
        <v>4211</v>
      </c>
      <c r="G17" s="37">
        <v>408</v>
      </c>
      <c r="H17" s="37">
        <v>1746</v>
      </c>
      <c r="I17" s="37">
        <v>329</v>
      </c>
      <c r="J17" s="37">
        <v>44</v>
      </c>
      <c r="K17" s="37">
        <v>827</v>
      </c>
      <c r="L17" s="37">
        <v>223</v>
      </c>
      <c r="M17" s="37">
        <v>605</v>
      </c>
      <c r="N17" s="37">
        <v>520</v>
      </c>
      <c r="O17" s="37"/>
      <c r="P17" s="37">
        <v>140</v>
      </c>
      <c r="Q17" s="37">
        <v>158</v>
      </c>
      <c r="R17" s="59">
        <v>878</v>
      </c>
      <c r="S17" s="1"/>
    </row>
    <row r="18" spans="1:19" x14ac:dyDescent="0.25">
      <c r="A18" s="39" t="s">
        <v>27</v>
      </c>
      <c r="B18" s="43">
        <f t="shared" si="0"/>
        <v>-0.93940979489326082</v>
      </c>
      <c r="C18" s="69">
        <f>E18-[1]France!E18</f>
        <v>-2896</v>
      </c>
      <c r="D18" s="37">
        <f>F18-[1]France!F18</f>
        <v>-479</v>
      </c>
      <c r="E18" s="120">
        <v>579</v>
      </c>
      <c r="F18" s="37">
        <v>9556</v>
      </c>
      <c r="G18" s="37">
        <v>2290</v>
      </c>
      <c r="H18" s="37">
        <v>2823</v>
      </c>
      <c r="I18" s="37">
        <v>2780</v>
      </c>
      <c r="J18" s="37">
        <v>865</v>
      </c>
      <c r="K18" s="37">
        <v>3162</v>
      </c>
      <c r="L18" s="37">
        <v>1550</v>
      </c>
      <c r="M18" s="37">
        <v>658</v>
      </c>
      <c r="N18" s="37">
        <v>2695</v>
      </c>
      <c r="O18" s="37">
        <v>326</v>
      </c>
      <c r="P18" s="37">
        <v>2246</v>
      </c>
      <c r="Q18" s="37">
        <v>1514</v>
      </c>
      <c r="R18" s="59">
        <v>1097</v>
      </c>
      <c r="S18" s="1"/>
    </row>
    <row r="19" spans="1:19" x14ac:dyDescent="0.25">
      <c r="A19" s="39" t="s">
        <v>128</v>
      </c>
      <c r="B19" s="43">
        <f t="shared" si="0"/>
        <v>-0.66843971631205679</v>
      </c>
      <c r="C19" s="69">
        <f>E19-[1]France!E19</f>
        <v>-840</v>
      </c>
      <c r="D19" s="37">
        <f>F19-[1]France!F19</f>
        <v>-2341</v>
      </c>
      <c r="E19" s="120">
        <v>748</v>
      </c>
      <c r="F19" s="37">
        <v>2256</v>
      </c>
      <c r="G19" s="37">
        <v>954</v>
      </c>
      <c r="H19" s="37">
        <v>866</v>
      </c>
      <c r="I19" s="37">
        <v>660</v>
      </c>
      <c r="J19" s="37">
        <v>140</v>
      </c>
      <c r="K19" s="37">
        <v>773</v>
      </c>
      <c r="L19" s="37">
        <v>77</v>
      </c>
      <c r="M19" s="37">
        <v>154</v>
      </c>
      <c r="N19" s="37">
        <v>1554</v>
      </c>
      <c r="O19" s="37"/>
      <c r="P19" s="37">
        <v>38</v>
      </c>
      <c r="Q19" s="37">
        <v>100</v>
      </c>
      <c r="R19" s="59">
        <v>761</v>
      </c>
    </row>
    <row r="20" spans="1:19" x14ac:dyDescent="0.25">
      <c r="A20" s="39" t="s">
        <v>121</v>
      </c>
      <c r="B20" s="43" t="str">
        <f t="shared" si="0"/>
        <v/>
      </c>
      <c r="C20" s="69">
        <f>E20-[1]France!E20</f>
        <v>-15</v>
      </c>
      <c r="D20" s="37">
        <f>F20-[1]France!F20</f>
        <v>0</v>
      </c>
      <c r="E20" s="120"/>
      <c r="F20" s="37"/>
      <c r="G20" s="37">
        <v>63</v>
      </c>
      <c r="H20" s="37"/>
      <c r="I20" s="37">
        <v>0</v>
      </c>
      <c r="J20" s="37">
        <v>14</v>
      </c>
      <c r="K20" s="37">
        <v>0</v>
      </c>
      <c r="L20" s="37">
        <v>0</v>
      </c>
      <c r="M20" s="37">
        <v>0</v>
      </c>
      <c r="N20" s="37">
        <v>0</v>
      </c>
      <c r="O20" s="37"/>
      <c r="P20" s="37">
        <v>0</v>
      </c>
      <c r="Q20" s="37"/>
      <c r="R20" s="59">
        <v>0</v>
      </c>
    </row>
    <row r="21" spans="1:19" x14ac:dyDescent="0.25">
      <c r="A21" s="39" t="s">
        <v>90</v>
      </c>
      <c r="B21" s="43">
        <f t="shared" si="0"/>
        <v>-0.86149162861491635</v>
      </c>
      <c r="C21" s="69">
        <f>E21-[1]France!E21</f>
        <v>-134</v>
      </c>
      <c r="D21" s="37">
        <f>F21-[1]France!F21</f>
        <v>-1056</v>
      </c>
      <c r="E21" s="120">
        <v>182</v>
      </c>
      <c r="F21" s="37">
        <v>1314</v>
      </c>
      <c r="G21" s="37">
        <v>415</v>
      </c>
      <c r="H21" s="37">
        <v>549</v>
      </c>
      <c r="I21" s="37">
        <v>1169</v>
      </c>
      <c r="J21" s="37">
        <v>227</v>
      </c>
      <c r="K21" s="37">
        <v>502</v>
      </c>
      <c r="L21" s="37">
        <v>295</v>
      </c>
      <c r="M21" s="37">
        <v>161</v>
      </c>
      <c r="N21" s="37">
        <v>2651</v>
      </c>
      <c r="O21" s="37">
        <v>486</v>
      </c>
      <c r="P21" s="37">
        <v>1597</v>
      </c>
      <c r="Q21" s="37">
        <v>814</v>
      </c>
      <c r="R21" s="59">
        <v>1112</v>
      </c>
    </row>
    <row r="22" spans="1:19" x14ac:dyDescent="0.25">
      <c r="A22" s="39" t="s">
        <v>117</v>
      </c>
      <c r="B22" s="43" t="str">
        <f t="shared" si="0"/>
        <v/>
      </c>
      <c r="C22" s="69">
        <f>E22-[1]France!E22</f>
        <v>0</v>
      </c>
      <c r="D22" s="37">
        <f>F22-[1]France!F22</f>
        <v>0</v>
      </c>
      <c r="E22" s="120"/>
      <c r="F22" s="37"/>
      <c r="G22" s="37">
        <v>9</v>
      </c>
      <c r="H22" s="37">
        <v>229</v>
      </c>
      <c r="I22" s="37">
        <v>76</v>
      </c>
      <c r="J22" s="37">
        <v>8</v>
      </c>
      <c r="K22" s="37">
        <v>18</v>
      </c>
      <c r="L22" s="37">
        <v>64</v>
      </c>
      <c r="M22" s="37">
        <v>0</v>
      </c>
      <c r="N22" s="37">
        <v>289</v>
      </c>
      <c r="O22" s="37"/>
      <c r="P22" s="37">
        <v>120</v>
      </c>
      <c r="Q22" s="37">
        <v>0</v>
      </c>
      <c r="R22" s="59">
        <v>107</v>
      </c>
    </row>
    <row r="23" spans="1:19" x14ac:dyDescent="0.25">
      <c r="A23" s="39" t="s">
        <v>131</v>
      </c>
      <c r="B23" s="43" t="str">
        <f t="shared" si="0"/>
        <v/>
      </c>
      <c r="C23" s="69">
        <f>E23-[1]France!E23</f>
        <v>0</v>
      </c>
      <c r="D23" s="37">
        <f>F23-[1]France!F23</f>
        <v>0</v>
      </c>
      <c r="E23" s="120"/>
      <c r="F23" s="37"/>
      <c r="G23" s="37">
        <v>1869</v>
      </c>
      <c r="H23" s="37">
        <v>553</v>
      </c>
      <c r="I23" s="37">
        <v>2547</v>
      </c>
      <c r="J23" s="37">
        <v>184</v>
      </c>
      <c r="K23" s="37">
        <v>1060</v>
      </c>
      <c r="L23" s="37">
        <v>653</v>
      </c>
      <c r="M23" s="37">
        <v>806</v>
      </c>
      <c r="N23" s="37">
        <v>985</v>
      </c>
      <c r="O23" s="37"/>
      <c r="P23" s="37">
        <v>473</v>
      </c>
      <c r="Q23" s="37">
        <v>184</v>
      </c>
      <c r="R23" s="59">
        <v>373</v>
      </c>
    </row>
    <row r="24" spans="1:19" x14ac:dyDescent="0.25">
      <c r="A24" s="39" t="s">
        <v>126</v>
      </c>
      <c r="B24" s="43">
        <f t="shared" si="0"/>
        <v>-1</v>
      </c>
      <c r="C24" s="69">
        <f>E24-[1]France!E24</f>
        <v>-237</v>
      </c>
      <c r="D24" s="37">
        <f>F24-[1]France!F24</f>
        <v>-241</v>
      </c>
      <c r="E24" s="120"/>
      <c r="F24" s="37">
        <v>463</v>
      </c>
      <c r="G24" s="37">
        <v>0</v>
      </c>
      <c r="H24" s="37">
        <v>0</v>
      </c>
      <c r="I24" s="37">
        <v>31</v>
      </c>
      <c r="J24" s="37">
        <v>0</v>
      </c>
      <c r="K24" s="37">
        <v>197</v>
      </c>
      <c r="L24" s="37">
        <v>0</v>
      </c>
      <c r="M24" s="37">
        <v>0</v>
      </c>
      <c r="N24" s="37">
        <v>29</v>
      </c>
      <c r="O24" s="37"/>
      <c r="P24" s="37"/>
      <c r="Q24" s="37">
        <v>126</v>
      </c>
      <c r="R24" s="59">
        <v>44</v>
      </c>
    </row>
    <row r="25" spans="1:19" ht="13.8" thickBot="1" x14ac:dyDescent="0.3">
      <c r="A25" s="40" t="s">
        <v>6</v>
      </c>
      <c r="B25" s="44">
        <f t="shared" si="0"/>
        <v>2.817985833076686E-2</v>
      </c>
      <c r="C25" s="70">
        <f>E25-[1]France!E25</f>
        <v>-6443</v>
      </c>
      <c r="D25" s="36">
        <f>F25-[1]France!F25</f>
        <v>-2114</v>
      </c>
      <c r="E25" s="114">
        <v>6677</v>
      </c>
      <c r="F25" s="36">
        <v>6494</v>
      </c>
      <c r="G25" s="36">
        <v>0</v>
      </c>
      <c r="H25" s="36">
        <v>340</v>
      </c>
      <c r="I25" s="36">
        <v>562</v>
      </c>
      <c r="J25" s="36">
        <v>65</v>
      </c>
      <c r="K25" s="36">
        <v>119</v>
      </c>
      <c r="L25" s="36">
        <v>38</v>
      </c>
      <c r="M25" s="36">
        <v>70</v>
      </c>
      <c r="N25" s="36">
        <v>1273</v>
      </c>
      <c r="O25" s="36">
        <v>955</v>
      </c>
      <c r="P25" s="36">
        <v>105</v>
      </c>
      <c r="Q25" s="36">
        <v>243</v>
      </c>
      <c r="R25" s="60">
        <v>718</v>
      </c>
    </row>
    <row r="26" spans="1:19" ht="13.8" thickBot="1" x14ac:dyDescent="0.3">
      <c r="A26" s="38" t="s">
        <v>94</v>
      </c>
      <c r="B26" s="73">
        <f t="shared" si="0"/>
        <v>-0.50703917930808684</v>
      </c>
      <c r="C26" s="83">
        <f>E26-[1]France!E26</f>
        <v>-52703</v>
      </c>
      <c r="D26" s="84">
        <f>F26-[1]France!F26</f>
        <v>-51416</v>
      </c>
      <c r="E26" s="119">
        <f>SUM(E2:E25)</f>
        <v>40653</v>
      </c>
      <c r="F26" s="84">
        <f>SUM(F2:F25)</f>
        <v>82467</v>
      </c>
      <c r="G26" s="84">
        <f t="shared" ref="G26:L26" si="1">SUM(G2:G25)</f>
        <v>54730</v>
      </c>
      <c r="H26" s="84">
        <f t="shared" si="1"/>
        <v>87374</v>
      </c>
      <c r="I26" s="84">
        <f t="shared" si="1"/>
        <v>69234</v>
      </c>
      <c r="J26" s="84">
        <f t="shared" si="1"/>
        <v>37794</v>
      </c>
      <c r="K26" s="42">
        <f t="shared" si="1"/>
        <v>80829</v>
      </c>
      <c r="L26" s="42">
        <f t="shared" si="1"/>
        <v>55607</v>
      </c>
      <c r="M26" s="42">
        <f t="shared" ref="M26:R26" si="2">SUM(M2:M25)</f>
        <v>52420</v>
      </c>
      <c r="N26" s="42">
        <f t="shared" si="2"/>
        <v>93988</v>
      </c>
      <c r="O26" s="42">
        <f t="shared" si="2"/>
        <v>12048</v>
      </c>
      <c r="P26" s="42">
        <f t="shared" si="2"/>
        <v>50464</v>
      </c>
      <c r="Q26" s="42">
        <f t="shared" si="2"/>
        <v>44534</v>
      </c>
      <c r="R26" s="87">
        <f t="shared" si="2"/>
        <v>41995</v>
      </c>
    </row>
    <row r="27" spans="1:19" x14ac:dyDescent="0.25">
      <c r="K27" s="1"/>
    </row>
    <row r="28" spans="1:19" s="48" customFormat="1" ht="13.8" thickBot="1" x14ac:dyDescent="0.3">
      <c r="A28" s="72"/>
    </row>
    <row r="29" spans="1:19" s="48" customFormat="1" ht="13.8" thickBot="1" x14ac:dyDescent="0.3">
      <c r="A29" s="38" t="s">
        <v>25</v>
      </c>
      <c r="B29" s="110" t="s">
        <v>175</v>
      </c>
      <c r="C29" s="111" t="s">
        <v>176</v>
      </c>
      <c r="D29" s="112" t="s">
        <v>167</v>
      </c>
      <c r="E29" s="122">
        <v>45108</v>
      </c>
      <c r="F29" s="105">
        <v>44743</v>
      </c>
      <c r="G29" s="105">
        <v>44378</v>
      </c>
      <c r="H29" s="105">
        <v>44013</v>
      </c>
      <c r="I29" s="105">
        <v>43647</v>
      </c>
      <c r="J29" s="105">
        <v>43282</v>
      </c>
      <c r="K29" s="24">
        <v>42917</v>
      </c>
      <c r="L29" s="24">
        <v>42552</v>
      </c>
      <c r="M29" s="24">
        <v>42186</v>
      </c>
      <c r="N29" s="24">
        <v>41821</v>
      </c>
      <c r="O29" s="24">
        <v>41456</v>
      </c>
      <c r="P29" s="24">
        <v>41091</v>
      </c>
      <c r="Q29" s="24">
        <v>40725</v>
      </c>
      <c r="R29" s="25">
        <v>40360</v>
      </c>
    </row>
    <row r="30" spans="1:19" x14ac:dyDescent="0.25">
      <c r="A30" s="50" t="s">
        <v>139</v>
      </c>
      <c r="B30" s="43">
        <f t="shared" ref="B30:B38" si="3">IFERROR(((E30/F30)-1), "")</f>
        <v>-0.95238095238095233</v>
      </c>
      <c r="C30" s="69">
        <f>E30-[1]France!E30</f>
        <v>-1</v>
      </c>
      <c r="D30" s="37">
        <f>F30-[1]France!F30</f>
        <v>-31</v>
      </c>
      <c r="E30" s="120">
        <v>1</v>
      </c>
      <c r="F30" s="37">
        <v>21</v>
      </c>
      <c r="G30" s="37">
        <v>53</v>
      </c>
      <c r="H30" s="37">
        <v>34</v>
      </c>
      <c r="I30" s="37">
        <v>27</v>
      </c>
      <c r="J30" s="37">
        <v>108</v>
      </c>
      <c r="K30" s="102">
        <v>85</v>
      </c>
      <c r="L30" s="102">
        <v>28</v>
      </c>
      <c r="M30" s="102">
        <v>71</v>
      </c>
      <c r="N30" s="102">
        <v>685</v>
      </c>
      <c r="O30" s="102">
        <v>0</v>
      </c>
      <c r="P30" s="102">
        <v>0</v>
      </c>
      <c r="Q30" s="102"/>
      <c r="R30" s="94"/>
    </row>
    <row r="31" spans="1:19" x14ac:dyDescent="0.25">
      <c r="A31" s="50" t="s">
        <v>140</v>
      </c>
      <c r="B31" s="43" t="str">
        <f t="shared" si="3"/>
        <v/>
      </c>
      <c r="C31" s="69">
        <f>E31-[1]France!E31</f>
        <v>0</v>
      </c>
      <c r="D31" s="37">
        <f>F31-[1]France!F31</f>
        <v>0</v>
      </c>
      <c r="E31" s="120"/>
      <c r="F31" s="37"/>
      <c r="G31" s="37">
        <v>4</v>
      </c>
      <c r="H31" s="37"/>
      <c r="I31" s="37"/>
      <c r="J31" s="37"/>
      <c r="K31" s="102"/>
      <c r="L31" s="102"/>
      <c r="M31" s="102"/>
      <c r="N31" s="102"/>
      <c r="O31" s="102"/>
      <c r="P31" s="102"/>
      <c r="Q31" s="102"/>
      <c r="R31" s="94"/>
    </row>
    <row r="32" spans="1:19" x14ac:dyDescent="0.25">
      <c r="A32" s="50" t="s">
        <v>7</v>
      </c>
      <c r="B32" s="43">
        <f t="shared" si="3"/>
        <v>-0.71028037383177578</v>
      </c>
      <c r="C32" s="69">
        <f>E32-[1]France!E32</f>
        <v>-100</v>
      </c>
      <c r="D32" s="37">
        <f>F32-[1]France!F32</f>
        <v>-92</v>
      </c>
      <c r="E32" s="120">
        <v>31</v>
      </c>
      <c r="F32" s="37">
        <v>107</v>
      </c>
      <c r="G32" s="37">
        <v>25</v>
      </c>
      <c r="H32" s="37">
        <v>26</v>
      </c>
      <c r="I32" s="37">
        <v>37</v>
      </c>
      <c r="J32" s="37">
        <v>161</v>
      </c>
      <c r="K32" s="37"/>
      <c r="L32" s="37">
        <v>3</v>
      </c>
      <c r="M32" s="37">
        <v>0</v>
      </c>
      <c r="N32" s="37">
        <v>39</v>
      </c>
      <c r="O32" s="37">
        <v>0</v>
      </c>
      <c r="P32" s="37">
        <v>42</v>
      </c>
      <c r="Q32" s="37"/>
      <c r="R32" s="59"/>
    </row>
    <row r="33" spans="1:18" x14ac:dyDescent="0.25">
      <c r="A33" s="50" t="s">
        <v>95</v>
      </c>
      <c r="B33" s="43" t="str">
        <f t="shared" si="3"/>
        <v/>
      </c>
      <c r="C33" s="69">
        <f>E33-[1]France!E33</f>
        <v>-2</v>
      </c>
      <c r="D33" s="37">
        <f>F33-[1]France!F33</f>
        <v>0</v>
      </c>
      <c r="E33" s="120">
        <v>8</v>
      </c>
      <c r="F33" s="37">
        <v>0</v>
      </c>
      <c r="G33" s="37"/>
      <c r="H33" s="37">
        <v>2</v>
      </c>
      <c r="I33" s="37">
        <v>0</v>
      </c>
      <c r="J33" s="37">
        <v>67</v>
      </c>
      <c r="K33" s="37"/>
      <c r="L33" s="37">
        <v>3</v>
      </c>
      <c r="M33" s="37">
        <v>3</v>
      </c>
      <c r="N33" s="37">
        <v>3</v>
      </c>
      <c r="O33" s="37">
        <v>0</v>
      </c>
      <c r="P33" s="37">
        <v>0</v>
      </c>
      <c r="Q33" s="37"/>
      <c r="R33" s="59"/>
    </row>
    <row r="34" spans="1:18" x14ac:dyDescent="0.25">
      <c r="A34" s="50" t="s">
        <v>141</v>
      </c>
      <c r="B34" s="43" t="str">
        <f t="shared" si="3"/>
        <v/>
      </c>
      <c r="C34" s="69">
        <f>E34-[1]France!E34</f>
        <v>0</v>
      </c>
      <c r="D34" s="37">
        <f>F34-[1]France!F34</f>
        <v>0</v>
      </c>
      <c r="E34" s="120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59"/>
    </row>
    <row r="35" spans="1:18" x14ac:dyDescent="0.25">
      <c r="A35" s="50" t="s">
        <v>142</v>
      </c>
      <c r="B35" s="43" t="str">
        <f t="shared" si="3"/>
        <v/>
      </c>
      <c r="C35" s="69">
        <f>E35-[1]France!E35</f>
        <v>0</v>
      </c>
      <c r="D35" s="37">
        <f>F35-[1]France!F35</f>
        <v>0</v>
      </c>
      <c r="E35" s="12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59"/>
    </row>
    <row r="36" spans="1:18" x14ac:dyDescent="0.25">
      <c r="A36" s="50" t="s">
        <v>143</v>
      </c>
      <c r="B36" s="43" t="str">
        <f t="shared" si="3"/>
        <v/>
      </c>
      <c r="C36" s="69">
        <f>E36-[1]France!E36</f>
        <v>0</v>
      </c>
      <c r="D36" s="37">
        <f>F36-[1]France!F36</f>
        <v>0</v>
      </c>
      <c r="E36" s="12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59"/>
    </row>
    <row r="37" spans="1:18" ht="13.8" thickBot="1" x14ac:dyDescent="0.3">
      <c r="A37" s="53" t="s">
        <v>6</v>
      </c>
      <c r="B37" s="44">
        <f t="shared" si="3"/>
        <v>1.4166666666666665</v>
      </c>
      <c r="C37" s="70">
        <f>E37-[1]France!E37</f>
        <v>-5</v>
      </c>
      <c r="D37" s="36">
        <f>F37-[1]France!F37</f>
        <v>-4</v>
      </c>
      <c r="E37" s="114">
        <v>58</v>
      </c>
      <c r="F37" s="36">
        <v>24</v>
      </c>
      <c r="G37" s="36">
        <v>28</v>
      </c>
      <c r="H37" s="36">
        <v>13</v>
      </c>
      <c r="I37" s="36">
        <v>2</v>
      </c>
      <c r="J37" s="36"/>
      <c r="K37" s="36"/>
      <c r="L37" s="37">
        <v>1</v>
      </c>
      <c r="M37" s="37">
        <v>0</v>
      </c>
      <c r="N37" s="37">
        <v>7</v>
      </c>
      <c r="O37" s="37">
        <v>0</v>
      </c>
      <c r="P37" s="37">
        <v>0</v>
      </c>
      <c r="Q37" s="37"/>
      <c r="R37" s="59"/>
    </row>
    <row r="38" spans="1:18" ht="13.8" thickBot="1" x14ac:dyDescent="0.3">
      <c r="A38" s="38" t="s">
        <v>94</v>
      </c>
      <c r="B38" s="73">
        <f t="shared" si="3"/>
        <v>-0.35526315789473684</v>
      </c>
      <c r="C38" s="83">
        <f>E38-[1]France!E38</f>
        <v>-108</v>
      </c>
      <c r="D38" s="84">
        <f>F38-[1]France!F38</f>
        <v>-127</v>
      </c>
      <c r="E38" s="119">
        <f>SUM(E30:E37)</f>
        <v>98</v>
      </c>
      <c r="F38" s="84">
        <f>SUM(F30:F37)</f>
        <v>152</v>
      </c>
      <c r="G38" s="84">
        <f>SUM(G30:G37)</f>
        <v>110</v>
      </c>
      <c r="H38" s="84">
        <f>SUM(H30:H37)</f>
        <v>75</v>
      </c>
      <c r="I38" s="84">
        <f>SUM(I30:I37)</f>
        <v>66</v>
      </c>
      <c r="J38" s="84">
        <f t="shared" ref="J38:P38" si="4">SUM(J30:J37)</f>
        <v>336</v>
      </c>
      <c r="K38" s="33">
        <f t="shared" si="4"/>
        <v>85</v>
      </c>
      <c r="L38" s="42">
        <f t="shared" si="4"/>
        <v>35</v>
      </c>
      <c r="M38" s="42">
        <f t="shared" si="4"/>
        <v>74</v>
      </c>
      <c r="N38" s="42">
        <f t="shared" si="4"/>
        <v>734</v>
      </c>
      <c r="O38" s="42">
        <f t="shared" si="4"/>
        <v>0</v>
      </c>
      <c r="P38" s="42">
        <f t="shared" si="4"/>
        <v>42</v>
      </c>
      <c r="Q38" s="42">
        <v>87</v>
      </c>
      <c r="R38" s="87">
        <f>SUM(R30:R37)</f>
        <v>0</v>
      </c>
    </row>
  </sheetData>
  <pageMargins left="0.75" right="0.75" top="1" bottom="1" header="0.5" footer="0.5"/>
  <pageSetup paperSize="9" scale="66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7" ma:contentTypeDescription="Create a new document." ma:contentTypeScope="" ma:versionID="b4187ffd4434dcf71ff76995bb672718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5e27006b8f71371ec919b6041ad9e014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Props1.xml><?xml version="1.0" encoding="utf-8"?>
<ds:datastoreItem xmlns:ds="http://schemas.openxmlformats.org/officeDocument/2006/customXml" ds:itemID="{EA0BE2BD-61E8-49D4-9BEA-6ACB4D958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B75A9F-D9FA-7F4C-BA2E-053C51C966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2C9AC-97C2-A949-90E9-36276D41013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A592C29-EAE9-48D7-9503-E08009C4D219}">
  <ds:schemaRefs>
    <ds:schemaRef ds:uri="http://schemas.microsoft.com/office/2006/metadata/properties"/>
    <ds:schemaRef ds:uri="http://schemas.microsoft.com/office/infopath/2007/PartnerControls"/>
    <ds:schemaRef ds:uri="5d5a9754-d989-458f-8bd1-64889b46f6fa"/>
    <ds:schemaRef ds:uri="0302a5af-5ac8-462a-a23b-b4d1027da4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  <vt:lpstr>US!Print_Area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2010-03-23T13:31:44Z</cp:lastPrinted>
  <dcterms:created xsi:type="dcterms:W3CDTF">2006-12-13T13:34:27Z</dcterms:created>
  <dcterms:modified xsi:type="dcterms:W3CDTF">2023-08-07T15:15:42Z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424000.000000000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  <property fmtid="{D5CDD505-2E9C-101B-9397-08002B2CF9AE}" pid="6" name="ContentTypeId">
    <vt:lpwstr>0x01010052B941D97F322B428ECE0E94A7E9CB38</vt:lpwstr>
  </property>
</Properties>
</file>